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담당 업무\4 계약서류\2019년 계약\수련관 스쿼시장 용도변경 공사\"/>
    </mc:Choice>
  </mc:AlternateContent>
  <bookViews>
    <workbookView xWindow="360" yWindow="135" windowWidth="28035" windowHeight="16380"/>
  </bookViews>
  <sheets>
    <sheet name="원가계산서" sheetId="3" r:id="rId1"/>
    <sheet name="공종별집계표" sheetId="10" r:id="rId2"/>
    <sheet name="공종별내역서(건축)" sheetId="9" r:id="rId3"/>
    <sheet name="공종별내역서(기계)" sheetId="11" r:id="rId4"/>
    <sheet name=" 공사설정 " sheetId="2" state="hidden" r:id="rId5"/>
  </sheets>
  <externalReferences>
    <externalReference r:id="rId6"/>
    <externalReference r:id="rId7"/>
  </externalReferences>
  <definedNames>
    <definedName name="_xlnm.Print_Area" localSheetId="2">'공종별내역서(건축)'!$A$1:$M$210</definedName>
    <definedName name="_xlnm.Print_Area" localSheetId="3">'공종별내역서(기계)'!$A$1:$M$49</definedName>
    <definedName name="_xlnm.Print_Area" localSheetId="1">공종별집계표!$A$1:$M$26</definedName>
    <definedName name="_xlnm.Print_Area" localSheetId="0">원가계산서!$A$1:$I$33</definedName>
    <definedName name="_xlnm.Print_Titles" localSheetId="2">'공종별내역서(건축)'!$1:$3</definedName>
    <definedName name="_xlnm.Print_Titles" localSheetId="3">'공종별내역서(기계)'!$1:$3</definedName>
    <definedName name="_xlnm.Print_Titles" localSheetId="1">공종별집계표!$1:$4</definedName>
    <definedName name="_xlnm.Print_Titles" localSheetId="0">원가계산서!$1:$3</definedName>
  </definedNames>
  <calcPr calcId="152511"/>
</workbook>
</file>

<file path=xl/calcChain.xml><?xml version="1.0" encoding="utf-8"?>
<calcChain xmlns="http://schemas.openxmlformats.org/spreadsheetml/2006/main">
  <c r="L49" i="11" l="1"/>
  <c r="F45" i="11"/>
  <c r="L45" i="11" s="1"/>
  <c r="F44" i="11"/>
  <c r="L44" i="11" s="1"/>
  <c r="F43" i="11"/>
  <c r="L43" i="11" s="1"/>
  <c r="F42" i="11"/>
  <c r="L42" i="11" s="1"/>
  <c r="F41" i="11"/>
  <c r="L41" i="11" s="1"/>
  <c r="F40" i="11"/>
  <c r="L40" i="11" s="1"/>
  <c r="F39" i="11"/>
  <c r="L39" i="11" s="1"/>
  <c r="F38" i="11"/>
  <c r="L38" i="11" s="1"/>
  <c r="F37" i="11"/>
  <c r="L37" i="11" s="1"/>
  <c r="F36" i="11"/>
  <c r="L36" i="11" s="1"/>
  <c r="F35" i="11"/>
  <c r="L35" i="11" s="1"/>
  <c r="F34" i="11"/>
  <c r="L34" i="11" s="1"/>
  <c r="F33" i="11"/>
  <c r="F31" i="11"/>
  <c r="L31" i="11" s="1"/>
  <c r="F30" i="11"/>
  <c r="L30" i="11" s="1"/>
  <c r="F29" i="11"/>
  <c r="I9" i="11"/>
  <c r="J9" i="11" s="1"/>
  <c r="H9" i="11"/>
  <c r="F9" i="11"/>
  <c r="C9" i="11"/>
  <c r="J8" i="11"/>
  <c r="I8" i="11"/>
  <c r="F8" i="11"/>
  <c r="C8" i="11"/>
  <c r="I7" i="11"/>
  <c r="J7" i="11" s="1"/>
  <c r="H7" i="11"/>
  <c r="C7" i="11"/>
  <c r="I6" i="11"/>
  <c r="J6" i="11" s="1"/>
  <c r="H6" i="11"/>
  <c r="C6" i="11"/>
  <c r="I5" i="11"/>
  <c r="J5" i="11" s="1"/>
  <c r="H5" i="11"/>
  <c r="F5" i="11"/>
  <c r="C5" i="11"/>
  <c r="H49" i="11"/>
  <c r="F32" i="11" l="1"/>
  <c r="L29" i="11"/>
  <c r="L33" i="11"/>
  <c r="F46" i="11"/>
  <c r="L46" i="11" s="1"/>
  <c r="K7" i="11"/>
  <c r="L5" i="11"/>
  <c r="K6" i="11"/>
  <c r="K8" i="11"/>
  <c r="L9" i="11"/>
  <c r="K5" i="11"/>
  <c r="F7" i="11"/>
  <c r="L7" i="11" s="1"/>
  <c r="F6" i="11"/>
  <c r="L6" i="11" s="1"/>
  <c r="H8" i="11"/>
  <c r="L8" i="11" s="1"/>
  <c r="K9" i="11"/>
  <c r="J49" i="11"/>
  <c r="E47" i="11" l="1"/>
  <c r="F47" i="11" s="1"/>
  <c r="L32" i="11"/>
  <c r="E48" i="11" l="1"/>
  <c r="F48" i="11" s="1"/>
  <c r="L48" i="11" s="1"/>
  <c r="L47" i="11"/>
  <c r="F49" i="11" l="1"/>
  <c r="E27" i="3" l="1"/>
  <c r="J28" i="9"/>
  <c r="J29" i="9"/>
  <c r="J30" i="9"/>
  <c r="F102" i="9" l="1"/>
  <c r="L102" i="9" s="1"/>
  <c r="K102" i="9"/>
  <c r="G12" i="3" l="1"/>
  <c r="G6" i="3"/>
  <c r="G5" i="3"/>
  <c r="I19" i="10" l="1"/>
  <c r="J19" i="10" s="1"/>
  <c r="G19" i="10"/>
  <c r="G17" i="10" s="1"/>
  <c r="H17" i="10" s="1"/>
  <c r="E17" i="10"/>
  <c r="I18" i="10"/>
  <c r="J18" i="10" s="1"/>
  <c r="F11" i="3" s="1"/>
  <c r="H18" i="10"/>
  <c r="F8" i="3" s="1"/>
  <c r="F9" i="3" s="1"/>
  <c r="F19" i="10" l="1"/>
  <c r="K19" i="10"/>
  <c r="H19" i="10"/>
  <c r="I17" i="10"/>
  <c r="J17" i="10" s="1"/>
  <c r="F18" i="3"/>
  <c r="F10" i="3"/>
  <c r="F16" i="3"/>
  <c r="F15" i="3"/>
  <c r="F17" i="3" s="1"/>
  <c r="K18" i="10"/>
  <c r="F18" i="10"/>
  <c r="F4" i="3" s="1"/>
  <c r="F17" i="10"/>
  <c r="L17" i="10" s="1"/>
  <c r="H191" i="9"/>
  <c r="F191" i="9"/>
  <c r="H190" i="9"/>
  <c r="F189" i="9"/>
  <c r="F168" i="9"/>
  <c r="J167" i="9"/>
  <c r="H167" i="9"/>
  <c r="H166" i="9"/>
  <c r="J99" i="9"/>
  <c r="H99" i="9"/>
  <c r="J54" i="9"/>
  <c r="H54" i="9"/>
  <c r="H30" i="9"/>
  <c r="H28" i="9"/>
  <c r="H7" i="9"/>
  <c r="J191" i="9"/>
  <c r="J190" i="9"/>
  <c r="F99" i="9"/>
  <c r="F98" i="9"/>
  <c r="F30" i="9"/>
  <c r="F167" i="9"/>
  <c r="F7" i="9"/>
  <c r="F166" i="9"/>
  <c r="J146" i="9"/>
  <c r="H145" i="9"/>
  <c r="J145" i="9"/>
  <c r="H144" i="9"/>
  <c r="H120" i="9"/>
  <c r="J120" i="9"/>
  <c r="H6" i="9"/>
  <c r="J6" i="9"/>
  <c r="F190" i="9"/>
  <c r="H189" i="9"/>
  <c r="J189" i="9"/>
  <c r="H168" i="9"/>
  <c r="J168" i="9"/>
  <c r="J166" i="9"/>
  <c r="K99" i="9"/>
  <c r="H98" i="9"/>
  <c r="J98" i="9"/>
  <c r="F28" i="9"/>
  <c r="K17" i="10" l="1"/>
  <c r="F210" i="9"/>
  <c r="K168" i="9"/>
  <c r="K28" i="9"/>
  <c r="K98" i="9"/>
  <c r="K54" i="9"/>
  <c r="F54" i="9"/>
  <c r="K190" i="9"/>
  <c r="K30" i="9"/>
  <c r="K166" i="9"/>
  <c r="J144" i="9"/>
  <c r="L167" i="9"/>
  <c r="K167" i="9"/>
  <c r="K189" i="9"/>
  <c r="K191" i="9"/>
  <c r="J143" i="9"/>
  <c r="J123" i="9"/>
  <c r="F29" i="9"/>
  <c r="F75" i="9"/>
  <c r="H143" i="9"/>
  <c r="F32" i="3"/>
  <c r="G32" i="3" s="1"/>
  <c r="L19" i="10"/>
  <c r="F14" i="3"/>
  <c r="F13" i="3"/>
  <c r="L18" i="10"/>
  <c r="F7" i="3"/>
  <c r="H187" i="9"/>
  <c r="H36" i="10" s="1"/>
  <c r="F187" i="9"/>
  <c r="E14" i="10" s="1"/>
  <c r="F14" i="10" s="1"/>
  <c r="H33" i="9"/>
  <c r="E15" i="10"/>
  <c r="F15" i="10" s="1"/>
  <c r="F38" i="10"/>
  <c r="F31" i="9"/>
  <c r="L190" i="9"/>
  <c r="L99" i="9"/>
  <c r="H75" i="9"/>
  <c r="H146" i="9"/>
  <c r="J33" i="9"/>
  <c r="L191" i="9"/>
  <c r="J75" i="9"/>
  <c r="H53" i="9"/>
  <c r="H97" i="9"/>
  <c r="J210" i="9"/>
  <c r="H210" i="9"/>
  <c r="L189" i="9"/>
  <c r="L210" i="9" s="1"/>
  <c r="J187" i="9"/>
  <c r="L168" i="9"/>
  <c r="L166" i="9"/>
  <c r="L98" i="9"/>
  <c r="L54" i="9"/>
  <c r="L30" i="9"/>
  <c r="L28" i="9"/>
  <c r="H123" i="9"/>
  <c r="H122" i="9"/>
  <c r="J121" i="9"/>
  <c r="H74" i="9"/>
  <c r="J32" i="9"/>
  <c r="H32" i="9"/>
  <c r="J5" i="9"/>
  <c r="H5" i="9"/>
  <c r="H26" i="9" s="1"/>
  <c r="J147" i="9"/>
  <c r="H147" i="9"/>
  <c r="F120" i="9"/>
  <c r="H101" i="9"/>
  <c r="J101" i="9"/>
  <c r="H100" i="9"/>
  <c r="H34" i="9"/>
  <c r="J34" i="9"/>
  <c r="H31" i="9"/>
  <c r="J164" i="9" l="1"/>
  <c r="J35" i="10" s="1"/>
  <c r="H164" i="9"/>
  <c r="G14" i="10"/>
  <c r="H14" i="10" s="1"/>
  <c r="J122" i="9"/>
  <c r="J141" i="9" s="1"/>
  <c r="H51" i="9"/>
  <c r="F36" i="10"/>
  <c r="F19" i="3"/>
  <c r="F20" i="3"/>
  <c r="F23" i="3"/>
  <c r="F22" i="3"/>
  <c r="F21" i="3"/>
  <c r="H118" i="9"/>
  <c r="G11" i="10" s="1"/>
  <c r="H11" i="10" s="1"/>
  <c r="L75" i="9"/>
  <c r="H95" i="9"/>
  <c r="G10" i="10" s="1"/>
  <c r="H10" i="10" s="1"/>
  <c r="H121" i="9"/>
  <c r="H141" i="9" s="1"/>
  <c r="I14" i="10"/>
  <c r="J36" i="10"/>
  <c r="G15" i="10"/>
  <c r="H15" i="10" s="1"/>
  <c r="H38" i="10"/>
  <c r="I15" i="10"/>
  <c r="J15" i="10" s="1"/>
  <c r="E28" i="3" s="1"/>
  <c r="G28" i="3" s="1"/>
  <c r="J38" i="10"/>
  <c r="G7" i="10"/>
  <c r="H7" i="10" s="1"/>
  <c r="H29" i="10"/>
  <c r="G13" i="10"/>
  <c r="H13" i="10" s="1"/>
  <c r="H35" i="10"/>
  <c r="I13" i="10"/>
  <c r="J13" i="10" s="1"/>
  <c r="H29" i="9"/>
  <c r="K147" i="9"/>
  <c r="F147" i="9"/>
  <c r="L147" i="9" s="1"/>
  <c r="K101" i="9"/>
  <c r="F101" i="9"/>
  <c r="L101" i="9" s="1"/>
  <c r="K120" i="9"/>
  <c r="K144" i="9"/>
  <c r="F144" i="9"/>
  <c r="L144" i="9" s="1"/>
  <c r="K75" i="9"/>
  <c r="F100" i="9"/>
  <c r="F6" i="9"/>
  <c r="L6" i="9" s="1"/>
  <c r="K6" i="9"/>
  <c r="L120" i="9"/>
  <c r="L187" i="9"/>
  <c r="H49" i="9"/>
  <c r="H52" i="9"/>
  <c r="K15" i="10" l="1"/>
  <c r="L36" i="10"/>
  <c r="H33" i="10"/>
  <c r="H72" i="9"/>
  <c r="G9" i="10" s="1"/>
  <c r="H9" i="10" s="1"/>
  <c r="L38" i="10"/>
  <c r="H32" i="10"/>
  <c r="L15" i="10"/>
  <c r="T15" i="10" s="1"/>
  <c r="F24" i="3"/>
  <c r="J14" i="10"/>
  <c r="L14" i="10" s="1"/>
  <c r="K14" i="10"/>
  <c r="I12" i="10"/>
  <c r="J12" i="10" s="1"/>
  <c r="J34" i="10"/>
  <c r="G12" i="10"/>
  <c r="H12" i="10" s="1"/>
  <c r="H34" i="10"/>
  <c r="G8" i="10"/>
  <c r="H8" i="10" s="1"/>
  <c r="H30" i="10"/>
  <c r="F146" i="9"/>
  <c r="L146" i="9" s="1"/>
  <c r="K146" i="9"/>
  <c r="K145" i="9"/>
  <c r="F145" i="9"/>
  <c r="L145" i="9" s="1"/>
  <c r="K143" i="9"/>
  <c r="F143" i="9"/>
  <c r="J7" i="9"/>
  <c r="K7" i="9"/>
  <c r="H31" i="10" l="1"/>
  <c r="F25" i="3"/>
  <c r="H37" i="10"/>
  <c r="G6" i="10"/>
  <c r="G5" i="10" s="1"/>
  <c r="H5" i="10" s="1"/>
  <c r="L7" i="9"/>
  <c r="J26" i="9"/>
  <c r="F164" i="9"/>
  <c r="L143" i="9"/>
  <c r="L164" i="9" s="1"/>
  <c r="J31" i="9"/>
  <c r="L31" i="9" s="1"/>
  <c r="K31" i="9"/>
  <c r="J51" i="9"/>
  <c r="F26" i="3" l="1"/>
  <c r="H6" i="10"/>
  <c r="I7" i="10"/>
  <c r="J7" i="10" s="1"/>
  <c r="J29" i="10"/>
  <c r="H26" i="10"/>
  <c r="E13" i="10"/>
  <c r="F13" i="10" s="1"/>
  <c r="L13" i="10" s="1"/>
  <c r="F35" i="10"/>
  <c r="J100" i="9"/>
  <c r="L100" i="9" s="1"/>
  <c r="K100" i="9"/>
  <c r="F27" i="3" l="1"/>
  <c r="F29" i="3" s="1"/>
  <c r="F30" i="3" s="1"/>
  <c r="F31" i="3" s="1"/>
  <c r="F33" i="3" s="1"/>
  <c r="E8" i="3"/>
  <c r="E9" i="3" s="1"/>
  <c r="G9" i="3" s="1"/>
  <c r="K13" i="10"/>
  <c r="L35" i="10"/>
  <c r="K29" i="9"/>
  <c r="F33" i="9"/>
  <c r="L33" i="9" s="1"/>
  <c r="K33" i="9"/>
  <c r="K32" i="9"/>
  <c r="F32" i="9"/>
  <c r="F53" i="9"/>
  <c r="F97" i="9"/>
  <c r="K34" i="9"/>
  <c r="F34" i="9"/>
  <c r="L34" i="9" s="1"/>
  <c r="E18" i="3" l="1"/>
  <c r="G18" i="3" s="1"/>
  <c r="E15" i="3"/>
  <c r="G15" i="3" s="1"/>
  <c r="E16" i="3"/>
  <c r="G16" i="3" s="1"/>
  <c r="G8" i="3"/>
  <c r="E10" i="3"/>
  <c r="F49" i="9"/>
  <c r="L32" i="9"/>
  <c r="F118" i="9"/>
  <c r="F5" i="9"/>
  <c r="K5" i="9"/>
  <c r="L29" i="9"/>
  <c r="J49" i="9"/>
  <c r="E17" i="3" l="1"/>
  <c r="G17" i="3" s="1"/>
  <c r="G10" i="3"/>
  <c r="E14" i="3"/>
  <c r="G14" i="3" s="1"/>
  <c r="E13" i="3"/>
  <c r="G13" i="3" s="1"/>
  <c r="E11" i="10"/>
  <c r="F11" i="10" s="1"/>
  <c r="F33" i="10"/>
  <c r="I8" i="10"/>
  <c r="J8" i="10" s="1"/>
  <c r="J30" i="10"/>
  <c r="E8" i="10"/>
  <c r="F8" i="10" s="1"/>
  <c r="F30" i="10"/>
  <c r="F74" i="9"/>
  <c r="L49" i="9"/>
  <c r="F26" i="9"/>
  <c r="L5" i="9"/>
  <c r="L26" i="9" s="1"/>
  <c r="K8" i="10" l="1"/>
  <c r="E7" i="10"/>
  <c r="F7" i="10" s="1"/>
  <c r="F29" i="10"/>
  <c r="L29" i="10" s="1"/>
  <c r="L30" i="10"/>
  <c r="L8" i="10"/>
  <c r="J53" i="9"/>
  <c r="L53" i="9" s="1"/>
  <c r="K53" i="9"/>
  <c r="J97" i="9"/>
  <c r="K97" i="9"/>
  <c r="F95" i="9"/>
  <c r="K7" i="10" l="1"/>
  <c r="E10" i="10"/>
  <c r="F10" i="10" s="1"/>
  <c r="F32" i="10"/>
  <c r="L7" i="10"/>
  <c r="J74" i="9"/>
  <c r="K74" i="9"/>
  <c r="K121" i="9"/>
  <c r="F121" i="9"/>
  <c r="J118" i="9"/>
  <c r="L97" i="9"/>
  <c r="L118" i="9" s="1"/>
  <c r="F122" i="9"/>
  <c r="L122" i="9" s="1"/>
  <c r="K122" i="9"/>
  <c r="I11" i="10" l="1"/>
  <c r="J11" i="10" s="1"/>
  <c r="L11" i="10" s="1"/>
  <c r="J33" i="10"/>
  <c r="L33" i="10" s="1"/>
  <c r="K51" i="9"/>
  <c r="F51" i="9"/>
  <c r="L121" i="9"/>
  <c r="J95" i="9"/>
  <c r="L74" i="9"/>
  <c r="L95" i="9" s="1"/>
  <c r="J52" i="9"/>
  <c r="J72" i="9" s="1"/>
  <c r="K11" i="10" l="1"/>
  <c r="I9" i="10"/>
  <c r="J9" i="10" s="1"/>
  <c r="J31" i="10"/>
  <c r="I10" i="10"/>
  <c r="J10" i="10" s="1"/>
  <c r="L10" i="10" s="1"/>
  <c r="J32" i="10"/>
  <c r="L32" i="10" s="1"/>
  <c r="L51" i="9"/>
  <c r="K123" i="9"/>
  <c r="F123" i="9"/>
  <c r="K10" i="10" l="1"/>
  <c r="J37" i="10"/>
  <c r="I6" i="10"/>
  <c r="L123" i="9"/>
  <c r="L141" i="9" s="1"/>
  <c r="F141" i="9"/>
  <c r="E12" i="10" l="1"/>
  <c r="K12" i="10" s="1"/>
  <c r="F34" i="10"/>
  <c r="L34" i="10" s="1"/>
  <c r="J6" i="10"/>
  <c r="I5" i="10"/>
  <c r="F12" i="10" l="1"/>
  <c r="L12" i="10" s="1"/>
  <c r="E11" i="3"/>
  <c r="G11" i="3" s="1"/>
  <c r="J5" i="10"/>
  <c r="J26" i="10" s="1"/>
  <c r="K52" i="9" l="1"/>
  <c r="F52" i="9"/>
  <c r="L52" i="9" l="1"/>
  <c r="L72" i="9" s="1"/>
  <c r="F72" i="9"/>
  <c r="E9" i="10" l="1"/>
  <c r="F9" i="10" s="1"/>
  <c r="E6" i="10" s="1"/>
  <c r="E5" i="10" s="1"/>
  <c r="F31" i="10"/>
  <c r="K9" i="10" l="1"/>
  <c r="L31" i="10"/>
  <c r="F37" i="10"/>
  <c r="L37" i="10" s="1"/>
  <c r="L9" i="10"/>
  <c r="F6" i="10" l="1"/>
  <c r="E4" i="3" s="1"/>
  <c r="K6" i="10"/>
  <c r="E7" i="3" l="1"/>
  <c r="G4" i="3"/>
  <c r="L6" i="10"/>
  <c r="G7" i="3" l="1"/>
  <c r="E22" i="3"/>
  <c r="G22" i="3" s="1"/>
  <c r="E21" i="3"/>
  <c r="G21" i="3" s="1"/>
  <c r="E20" i="3"/>
  <c r="G20" i="3" s="1"/>
  <c r="E23" i="3"/>
  <c r="G23" i="3" s="1"/>
  <c r="F5" i="10"/>
  <c r="K5" i="10"/>
  <c r="F26" i="10" l="1"/>
  <c r="L5" i="10"/>
  <c r="L26" i="10" s="1"/>
  <c r="E19" i="3" l="1"/>
  <c r="E24" i="3" l="1"/>
  <c r="G19" i="3"/>
  <c r="G24" i="3" l="1"/>
  <c r="E25" i="3"/>
  <c r="E26" i="3" l="1"/>
  <c r="G27" i="3" s="1"/>
  <c r="G25" i="3"/>
  <c r="G26" i="3" l="1"/>
  <c r="E29" i="3"/>
  <c r="E30" i="3" l="1"/>
  <c r="G30" i="3" s="1"/>
  <c r="G29" i="3"/>
  <c r="E31" i="3" l="1"/>
  <c r="G31" i="3" s="1"/>
  <c r="E33" i="3" l="1"/>
  <c r="G33" i="3" s="1"/>
  <c r="J27" i="11"/>
  <c r="H27" i="11" l="1"/>
  <c r="F27" i="11"/>
  <c r="L27" i="11" l="1"/>
</calcChain>
</file>

<file path=xl/sharedStrings.xml><?xml version="1.0" encoding="utf-8"?>
<sst xmlns="http://schemas.openxmlformats.org/spreadsheetml/2006/main" count="1086" uniqueCount="399">
  <si>
    <t>공 종 별 집 계 표</t>
  </si>
  <si>
    <t>[ 청소년수련관 스쿼시장 용도변경공사 실시설계 용역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</si>
  <si>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</si>
  <si>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</si>
  <si>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</si>
  <si>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</si>
  <si>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</si>
  <si>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</si>
  <si>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</si>
  <si>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</si>
  <si>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</si>
  <si>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</si>
  <si>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</si>
  <si>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</si>
  <si>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</si>
  <si>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</si>
  <si>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</si>
  <si>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</si>
  <si>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</si>
  <si>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</si>
  <si>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</si>
  <si>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</si>
  <si>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</si>
  <si>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</si>
  <si>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</si>
  <si>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</si>
  <si>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</si>
  <si>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</si>
  <si>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</si>
  <si>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</si>
  <si>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</si>
  <si>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</si>
  <si>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</si>
  <si>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</si>
  <si>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</si>
  <si>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</si>
  <si>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</si>
  <si>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</si>
  <si>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</si>
  <si>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</si>
  <si>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</si>
  <si>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</si>
  <si>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</si>
  <si>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</si>
  <si>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</si>
  <si>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</si>
  <si>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</si>
  <si>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</si>
  <si>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</si>
  <si>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</si>
  <si>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</si>
  <si>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청소년수련관 스쿼시장 용도변경공사 실시설계 용역</t>
  </si>
  <si>
    <t/>
  </si>
  <si>
    <t>01</t>
  </si>
  <si>
    <t>0101  1.건축공사</t>
  </si>
  <si>
    <t>0101</t>
  </si>
  <si>
    <t>010101  가  설  공  사</t>
  </si>
  <si>
    <t>010101</t>
  </si>
  <si>
    <t>강관 조립말비계(이동식)설치 및 해체</t>
  </si>
  <si>
    <t>높이 2m, 3개월</t>
  </si>
  <si>
    <t>대</t>
  </si>
  <si>
    <t>5115A2E051BAD5A77F45B73337289B</t>
  </si>
  <si>
    <t>T</t>
  </si>
  <si>
    <t>F</t>
  </si>
  <si>
    <t>0101015115A2E051BAD5A77F45B73337289B</t>
  </si>
  <si>
    <t>건축물 현장정리</t>
  </si>
  <si>
    <t>전문,개보수</t>
  </si>
  <si>
    <t>M2</t>
  </si>
  <si>
    <t>5115A2E0540C65A1C349FD08DFC13F</t>
  </si>
  <si>
    <t>0101015115A2E0540C65A1C349FD08DFC13F</t>
  </si>
  <si>
    <t>건축물보양</t>
  </si>
  <si>
    <t>합판</t>
  </si>
  <si>
    <t>5115A2E0540F251958460CC8CEFFBB</t>
  </si>
  <si>
    <t>0101015115A2E0540F251958460CC8CEFFBB</t>
  </si>
  <si>
    <t>[ 합           계 ]</t>
  </si>
  <si>
    <t>TOTAL</t>
  </si>
  <si>
    <t>010102  목공사및수장공사</t>
  </si>
  <si>
    <t>010102</t>
  </si>
  <si>
    <t>불연천장재</t>
  </si>
  <si>
    <t>불연천장재, 아미텍스, 6*300*600mm</t>
  </si>
  <si>
    <t>563342905CE3D5A6F3458BF8C368CB8E1002C6</t>
  </si>
  <si>
    <t>010102563342905CE3D5A6F3458BF8C368CB8E1002C6</t>
  </si>
  <si>
    <t>아코스틱텍스 설치</t>
  </si>
  <si>
    <t>511542705B3BE5BFDB4F23DD6E044C</t>
  </si>
  <si>
    <t>010102511542705B3BE5BFDB4F23DD6E044C</t>
  </si>
  <si>
    <t>불연천장재, 마이톤, M-Bar용, 12*300*600mm</t>
  </si>
  <si>
    <t>563342905CE3D5A6F3458BF8C368CB8E100129</t>
  </si>
  <si>
    <t>010102563342905CE3D5A6F3458BF8C368CB8E100129</t>
  </si>
  <si>
    <t>천정흡음텍스 설치</t>
  </si>
  <si>
    <t>511542705B3BE5BFDB4F23DD6E044E</t>
  </si>
  <si>
    <t>010102511542705B3BE5BFDB4F23DD6E044E</t>
  </si>
  <si>
    <t>플로어링 마루 설치</t>
  </si>
  <si>
    <t>플로어링보드, 22mm, 너도밤나무(BEECH), 도장제품(UV)</t>
  </si>
  <si>
    <t>511522205B5D95B98C4B53802827E9</t>
  </si>
  <si>
    <t>010102511522205B5D95B98C4B53802827E9</t>
  </si>
  <si>
    <t>메탈스터드칸막이</t>
  </si>
  <si>
    <t>MDF9+G.B9.5+C-STUD75,한면</t>
  </si>
  <si>
    <t>511542705B381548B547E84C072F96</t>
  </si>
  <si>
    <t>010102511542705B381548B547E84C072F96</t>
  </si>
  <si>
    <t>MDF9+G.B9.5+C-STUD75+G.B9.5+MDF9,양면</t>
  </si>
  <si>
    <t>511542705B381548B547E84C072F91</t>
  </si>
  <si>
    <t>010102511542705B381548B547E84C072F91</t>
  </si>
  <si>
    <t>010103  금  속  공  사</t>
  </si>
  <si>
    <t>010103</t>
  </si>
  <si>
    <t>경량천장철골틀 설치</t>
  </si>
  <si>
    <t>M-BAR,H=1.0M이상</t>
  </si>
  <si>
    <t>511512C05D9A85AA914EEAAD503499</t>
  </si>
  <si>
    <t>010103511512C05D9A85AA914EEAAD503499</t>
  </si>
  <si>
    <t>빔스크린매립박스(ㄷ자형)</t>
  </si>
  <si>
    <t>100*250*1.2t, STL(도장 유)</t>
  </si>
  <si>
    <t>M</t>
  </si>
  <si>
    <t>5115427050119509E941D28F06458C</t>
  </si>
  <si>
    <t>0101035115427050119509E941D28F06458C</t>
  </si>
  <si>
    <t>AL몰딩 설치</t>
  </si>
  <si>
    <t>W형, 15*15*15*15*1.0mm</t>
  </si>
  <si>
    <t>511542705134C5145C4B01BECC81FF</t>
  </si>
  <si>
    <t>010103511542705134C5145C4B01BECC81FF</t>
  </si>
  <si>
    <t>칼라메쉬울타리(시공비포함)</t>
  </si>
  <si>
    <t>H=1500, W=2000</t>
  </si>
  <si>
    <t>563342905CE005525440A2249976DD1828CB9B</t>
  </si>
  <si>
    <t>010103563342905CE005525440A2249976DD1828CB9B</t>
  </si>
  <si>
    <t>010104  미  장  공  사</t>
  </si>
  <si>
    <t>010104</t>
  </si>
  <si>
    <t>모르타르 바름</t>
  </si>
  <si>
    <t>내벽, 18mm, 3.6m 이하</t>
  </si>
  <si>
    <t>5115C2205FAC256C9445B23F89423D</t>
  </si>
  <si>
    <t>0101045115C2205FAC256C9445B23F89423D</t>
  </si>
  <si>
    <t>창호주위 모르타르 충전</t>
  </si>
  <si>
    <t>511572A05A9A05C20642780FF6E6E2</t>
  </si>
  <si>
    <t>010104511572A05A9A05C20642780FF6E6E2</t>
  </si>
  <si>
    <t>010105  창호 및 유리공사</t>
  </si>
  <si>
    <t>010105</t>
  </si>
  <si>
    <t>WD1[1.건축공사]</t>
  </si>
  <si>
    <t>1.000 x 2.100 = 2.100</t>
  </si>
  <si>
    <t>EA</t>
  </si>
  <si>
    <t>511572A05D53B554F0489E35333B8D</t>
  </si>
  <si>
    <t>010105511572A05D53B554F0489E35333B8D</t>
  </si>
  <si>
    <t>도어힌지</t>
  </si>
  <si>
    <t>도어힌지, 황동, 베어링2개, 101.6*2.7mm</t>
  </si>
  <si>
    <t>개</t>
  </si>
  <si>
    <t>563352A0558265AAA74DDA845B5E14C9087F0B</t>
  </si>
  <si>
    <t>010105563352A0558265AAA74DDA845B5E14C9087F0B</t>
  </si>
  <si>
    <t>도어핸들</t>
  </si>
  <si>
    <t>도어핸들, R-1000SS</t>
  </si>
  <si>
    <t>조</t>
  </si>
  <si>
    <t>563352A0558265AA684251C4379833C3549F89</t>
  </si>
  <si>
    <t>010105563352A0558265AA684251C4379833C3549F89</t>
  </si>
  <si>
    <t>도어록 설치</t>
  </si>
  <si>
    <t>목재문, 재료비 별도</t>
  </si>
  <si>
    <t>개소</t>
  </si>
  <si>
    <t>511572A05A9F85D12F4C4110A37EDA</t>
  </si>
  <si>
    <t>010105511572A05A9F85D12F4C4110A37EDA</t>
  </si>
  <si>
    <t>수밀코킹(실리콘)</t>
  </si>
  <si>
    <t>삼각, 10mm, 창호주위</t>
  </si>
  <si>
    <t>511532105716B53FBF43E0ABB3CE25</t>
  </si>
  <si>
    <t>010105511532105716B53FBF43E0ABB3CE25</t>
  </si>
  <si>
    <t>010106  칠    공    사</t>
  </si>
  <si>
    <t>010106</t>
  </si>
  <si>
    <t>기존 건축물의 바탕만들기(재도장시)</t>
  </si>
  <si>
    <t>페인트면 긁어내기</t>
  </si>
  <si>
    <t>511552405C5E854BA0445FBB36FE46</t>
  </si>
  <si>
    <t>010106511552405C5E854BA0445FBB36FE46</t>
  </si>
  <si>
    <t>걸레받이용 페인트칠</t>
  </si>
  <si>
    <t>붓칠, 2회</t>
  </si>
  <si>
    <t>511552505DF125FD394FE62E2EF5D4</t>
  </si>
  <si>
    <t>010106511552505DF125FD394FE62E2EF5D4</t>
  </si>
  <si>
    <t>수성페인트 롤러칠</t>
  </si>
  <si>
    <t>내부, 2회, 1급</t>
  </si>
  <si>
    <t>511552505CEA35FC834A43512649EA</t>
  </si>
  <si>
    <t>010106511552505CEA35FC834A43512649EA</t>
  </si>
  <si>
    <t>내부, 3회, 1급</t>
  </si>
  <si>
    <t>511552505CEA35FC834A451FBADBAC</t>
  </si>
  <si>
    <t>010106511552505CEA35FC834A451FBADBAC</t>
  </si>
  <si>
    <t>010107  기  타  공  사</t>
  </si>
  <si>
    <t>010107</t>
  </si>
  <si>
    <t>마루틀 및 마루널 철거</t>
  </si>
  <si>
    <t>해체재 일부 재사용</t>
  </si>
  <si>
    <t>5114A27055300556504148B84813A3</t>
  </si>
  <si>
    <t>0101075114A27055300556504148B84813A3</t>
  </si>
  <si>
    <t>모르타르, 회반죽, 플라스터 철거</t>
  </si>
  <si>
    <t>바닥 및 수장 부분</t>
  </si>
  <si>
    <t>5114A27055300556504148B84665C8</t>
  </si>
  <si>
    <t>0101075114A27055300556504148B84665C8</t>
  </si>
  <si>
    <t>천정라미네이트판넬타공</t>
  </si>
  <si>
    <t>5114A27055300556504148BB06DDBB</t>
  </si>
  <si>
    <t>0101075114A27055300556504148BB06DDBB</t>
  </si>
  <si>
    <t>코트라인철거</t>
  </si>
  <si>
    <t>바닥및벽체</t>
  </si>
  <si>
    <t>5114A27055300556504148BB06DDB6</t>
  </si>
  <si>
    <t>0101075114A27055300556504148BB06DDB6</t>
  </si>
  <si>
    <t>강화유리도어철거</t>
  </si>
  <si>
    <t>5114A27055300556504148BB06DC96</t>
  </si>
  <si>
    <t>0101075114A27055300556504148BB06DC96</t>
  </si>
  <si>
    <t>010108  골    재    비</t>
  </si>
  <si>
    <t>010108</t>
  </si>
  <si>
    <t>모래</t>
  </si>
  <si>
    <t>모래, 세척사, 도착도</t>
  </si>
  <si>
    <t>M3</t>
  </si>
  <si>
    <t>561062805361452C884CE1AB36FCAEC8D89183</t>
  </si>
  <si>
    <t>010108561062805361452C884CE1AB36FCAEC8D89183</t>
  </si>
  <si>
    <t>시멘트</t>
  </si>
  <si>
    <t>건재상</t>
  </si>
  <si>
    <t>포</t>
  </si>
  <si>
    <t>563342905CE4E530F6489DC87CB8567F74DBC1</t>
  </si>
  <si>
    <t>010108563342905CE4E530F6489DC87CB8567F74DBC1</t>
  </si>
  <si>
    <t>시멘트운반</t>
  </si>
  <si>
    <t>L:20km, 덤프 8ton</t>
  </si>
  <si>
    <t>5114F2F05731C57C644D4126D3CA8F</t>
  </si>
  <si>
    <t>0101085114F2F05731C57C644D4126D3CA8F</t>
  </si>
  <si>
    <t>010109  건설폐기물처리비</t>
  </si>
  <si>
    <t>010109</t>
  </si>
  <si>
    <t>6</t>
  </si>
  <si>
    <t>혼합건설폐기물</t>
  </si>
  <si>
    <t>그 밖의 건설폐기물에 가연성 5% 이하 혼합</t>
  </si>
  <si>
    <t>TON</t>
  </si>
  <si>
    <t>5115A2E0540C65975B4476874EABE6</t>
  </si>
  <si>
    <t>0101095115A2E0540C65975B4476874EABE6</t>
  </si>
  <si>
    <t>건설폐기물 상차비 - 중량 기준</t>
  </si>
  <si>
    <t>중간처리 대상, 24ton 덤프트럭</t>
  </si>
  <si>
    <t>5115A2E0540C65974A4F32A6DD02D7</t>
  </si>
  <si>
    <t>0101095115A2E0540C65974A4F32A6DD02D7</t>
  </si>
  <si>
    <t>건설폐기물 운반비 - 중량 기준</t>
  </si>
  <si>
    <t>중간처리 대상, 24ton 덤프트럭, 30km</t>
  </si>
  <si>
    <t>5115A2E0540C65974A4F32A42B0DBB</t>
  </si>
  <si>
    <t>0101095115A2E0540C65974A4F32A42B0DBB</t>
  </si>
  <si>
    <t>비      고</t>
  </si>
  <si>
    <t>A</t>
  </si>
  <si>
    <t>코드</t>
  </si>
  <si>
    <t>C</t>
  </si>
  <si>
    <t>조달청가격</t>
  </si>
  <si>
    <t>거래가격</t>
  </si>
  <si>
    <t>유통물가</t>
  </si>
  <si>
    <t>물가자료</t>
  </si>
  <si>
    <t>조사가격</t>
  </si>
  <si>
    <t>공 사 원 가 계 산 서</t>
  </si>
  <si>
    <t>비        목</t>
  </si>
  <si>
    <t>구        성        비</t>
  </si>
  <si>
    <t>순   공   사   원   가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</si>
  <si>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</si>
  <si>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</si>
  <si>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</si>
  <si>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</si>
  <si>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</si>
  <si>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</si>
  <si>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</si>
  <si>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</si>
  <si>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</si>
  <si>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</si>
  <si>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</si>
  <si>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</si>
  <si>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</si>
  <si>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8%</t>
  </si>
  <si>
    <t>BS</t>
  </si>
  <si>
    <t>C2</t>
  </si>
  <si>
    <t>기   계    경   비</t>
  </si>
  <si>
    <t>C3</t>
  </si>
  <si>
    <t>가      설      비</t>
  </si>
  <si>
    <t>C4</t>
  </si>
  <si>
    <t>산  재  보  험  료</t>
  </si>
  <si>
    <t>노무비 * 3.75%</t>
  </si>
  <si>
    <t>C5</t>
  </si>
  <si>
    <t>고  용  보  험  료</t>
  </si>
  <si>
    <t>노무비 * 0.87%</t>
  </si>
  <si>
    <t>C6</t>
  </si>
  <si>
    <t>국민  건강  보험료</t>
  </si>
  <si>
    <t>직접노무비 * 0%</t>
  </si>
  <si>
    <t>C7</t>
  </si>
  <si>
    <t>국민  연금  보험료</t>
  </si>
  <si>
    <t>CB</t>
  </si>
  <si>
    <t>노인장기요양보험료</t>
  </si>
  <si>
    <t>건강보험료 * 0%</t>
  </si>
  <si>
    <t>C8</t>
  </si>
  <si>
    <t>퇴직  공제  부금비</t>
  </si>
  <si>
    <t>CA</t>
  </si>
  <si>
    <t>산업안전보건관리비</t>
  </si>
  <si>
    <t>(재료비+직노) * 0%</t>
  </si>
  <si>
    <t>CH</t>
  </si>
  <si>
    <t>환  경  보  전  비</t>
  </si>
  <si>
    <t>(재료비+직노+기계경비) * 0.3%</t>
  </si>
  <si>
    <t>CG</t>
  </si>
  <si>
    <t>기   타    경   비</t>
  </si>
  <si>
    <t>(재료비+노무비) * 5.6%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</si>
  <si>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</si>
  <si>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</si>
  <si>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</si>
  <si>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</si>
  <si>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</si>
  <si>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0.07%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</si>
  <si>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</si>
  <si>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</si>
  <si>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</si>
  <si>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</si>
  <si>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</si>
  <si>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</si>
  <si>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</si>
  <si>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</si>
  <si>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</si>
  <si>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D4</t>
  </si>
  <si>
    <t>폐기물  처리비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</si>
  <si>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</si>
  <si>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</si>
  <si>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</si>
  <si>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</si>
  <si>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</si>
  <si>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</si>
  <si>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</si>
  <si>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</si>
  <si>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S3</t>
  </si>
  <si>
    <t>총              계</t>
  </si>
  <si>
    <t>이 Sheet는 수정하지 마십시요</t>
  </si>
  <si>
    <t>공사구분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</si>
  <si>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</si>
  <si>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</si>
  <si>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</si>
  <si>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</si>
  <si>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</si>
  <si>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</si>
  <si>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</si>
  <si>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</si>
  <si>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</si>
  <si>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</si>
  <si>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</si>
  <si>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</si>
  <si>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</si>
  <si>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</si>
  <si>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</si>
  <si>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</si>
  <si>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</si>
  <si>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</si>
  <si>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</si>
  <si>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</si>
  <si>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</si>
  <si>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</si>
  <si>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</si>
  <si>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</si>
  <si>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</si>
  <si>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</si>
  <si>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</si>
  <si>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</si>
  <si>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</si>
  <si>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</si>
  <si>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</si>
  <si>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</si>
  <si>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</si>
  <si>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</si>
  <si>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0202   2.기계설비공사</t>
    <phoneticPr fontId="1" type="noConversion"/>
  </si>
  <si>
    <t>0202  공조덕트설비공사(디퓨져 철거 및 재설치)</t>
    <phoneticPr fontId="1" type="noConversion"/>
  </si>
  <si>
    <t>0203  냉난방기 설치공사(관급자관급)</t>
    <phoneticPr fontId="1" type="noConversion"/>
  </si>
  <si>
    <t>관급자관급공사</t>
    <phoneticPr fontId="1" type="noConversion"/>
  </si>
  <si>
    <t>재료비</t>
    <phoneticPr fontId="1" type="noConversion"/>
  </si>
  <si>
    <t>노무비</t>
    <phoneticPr fontId="1" type="noConversion"/>
  </si>
  <si>
    <t>공사명 : 청소년수련관 스쿼시장 용도변경공사 (건축, 기계)</t>
    <phoneticPr fontId="1" type="noConversion"/>
  </si>
  <si>
    <t>건 축 공 사</t>
    <phoneticPr fontId="1" type="noConversion"/>
  </si>
  <si>
    <t>기 계 공 사</t>
    <phoneticPr fontId="1" type="noConversion"/>
  </si>
  <si>
    <t>건축공사 + 기계공사</t>
    <phoneticPr fontId="1" type="noConversion"/>
  </si>
  <si>
    <t>조달수수료포함</t>
    <phoneticPr fontId="1" type="noConversion"/>
  </si>
  <si>
    <t>개소</t>
    <phoneticPr fontId="1" type="noConversion"/>
  </si>
  <si>
    <t>플름래핑 3연동도어</t>
    <phoneticPr fontId="1" type="noConversion"/>
  </si>
  <si>
    <t>2100*2200*140(설치비포함)</t>
    <phoneticPr fontId="1" type="noConversion"/>
  </si>
  <si>
    <t>[ 청소년수련관 스쿼시장 용도변경공사 ] - 건축</t>
    <phoneticPr fontId="1" type="noConversion"/>
  </si>
  <si>
    <t>[ 청소년수련관 스쿼시장 용도변경공사 ] - 기계</t>
    <phoneticPr fontId="1" type="noConversion"/>
  </si>
  <si>
    <t>공조덕트(플렉시블 철거)</t>
    <phoneticPr fontId="1" type="noConversion"/>
  </si>
  <si>
    <t>(AL), D200</t>
    <phoneticPr fontId="1" type="noConversion"/>
  </si>
  <si>
    <t>공조덕트(플렉시블 설치)</t>
    <phoneticPr fontId="1" type="noConversion"/>
  </si>
  <si>
    <t>A/L 점검구</t>
    <phoneticPr fontId="1" type="noConversion"/>
  </si>
  <si>
    <t>더블 450*450</t>
    <phoneticPr fontId="1" type="noConversion"/>
  </si>
  <si>
    <t>환기용 디퓨져(철거 및 재설치)</t>
    <phoneticPr fontId="15" type="noConversion"/>
  </si>
  <si>
    <t>원형 300Ø</t>
    <phoneticPr fontId="15" type="noConversion"/>
  </si>
  <si>
    <t>급기용 디퓨져(철거 및 재설치)</t>
    <phoneticPr fontId="15" type="noConversion"/>
  </si>
  <si>
    <t>원형 200Ø</t>
    <phoneticPr fontId="15" type="noConversion"/>
  </si>
  <si>
    <t>0202 공조덕트설비공사(디퓨져 철거 및 재설치)</t>
    <phoneticPr fontId="1" type="noConversion"/>
  </si>
  <si>
    <t>전기히트펌프 실외기</t>
    <phoneticPr fontId="15" type="noConversion"/>
  </si>
  <si>
    <t>전기히트펌프, 실외기, 8HP</t>
  </si>
  <si>
    <t>히트펌프용 실내기</t>
  </si>
  <si>
    <t>4방향(무풍), 3.0HP</t>
    <phoneticPr fontId="1" type="noConversion"/>
  </si>
  <si>
    <t>4방향(무풍), 4.0HP</t>
  </si>
  <si>
    <t>1) 장비 소계</t>
    <phoneticPr fontId="18" type="noConversion"/>
  </si>
  <si>
    <t>AWR-WG00NPP, 유선리모컨(공기청정)</t>
  </si>
  <si>
    <t>냉난방기용Y분기관설치</t>
  </si>
  <si>
    <t>PC4NUCK4NPP, 4방향(무풍)공기청정키트</t>
    <phoneticPr fontId="1" type="noConversion"/>
  </si>
  <si>
    <t>가변형히트펌프냉난방기설치</t>
    <phoneticPr fontId="1" type="noConversion"/>
  </si>
  <si>
    <t>냉매관및설치, 평균Φ12.7mm, 커버없음, 1m당</t>
  </si>
  <si>
    <t>냉매관및설치, 평균Φ20mm, 커버없음, 1m당</t>
  </si>
  <si>
    <t>룸컨트롤러세트용전선및전선관설치, 커버없음</t>
  </si>
  <si>
    <t>실내기실외기간 통신용케이블및CD관설치</t>
  </si>
  <si>
    <t>냉난방기용PVC드레인관설치, Φ32mm</t>
  </si>
  <si>
    <t>냉난방기용냉매배관커버설치</t>
  </si>
  <si>
    <t>㎡</t>
  </si>
  <si>
    <t>실외기노출배관커버트레이설치</t>
  </si>
  <si>
    <t>받침대, 평균990×830×130mm</t>
  </si>
  <si>
    <t>공기조절장치설치용크레인, 25톤</t>
  </si>
  <si>
    <t>식</t>
  </si>
  <si>
    <t>2) 옵션(설치) 소계</t>
    <phoneticPr fontId="18" type="noConversion"/>
  </si>
  <si>
    <t>합   계</t>
    <phoneticPr fontId="18" type="noConversion"/>
  </si>
  <si>
    <t>1) 장비 + 2) 옵션(설치)</t>
    <phoneticPr fontId="18" type="noConversion"/>
  </si>
  <si>
    <t>식</t>
    <phoneticPr fontId="18" type="noConversion"/>
  </si>
  <si>
    <t>조달수수료</t>
    <phoneticPr fontId="18" type="noConversion"/>
  </si>
  <si>
    <t>일반, 3자, MAS의 0.54%적용</t>
    <phoneticPr fontId="18" type="noConversion"/>
  </si>
  <si>
    <t>0203 냉난방기 설치공사(관급자관급)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</si>
</sst>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#"/>
    <numFmt numFmtId="177" formatCode="#,###;\-#,###;#;"/>
  </numFmts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u/>
      <sz val="20"/>
      <color theme="1"/>
      <name val="돋움체"/>
      <family val="3"/>
      <charset val="129"/>
    </font>
    <font>
      <sz val="12"/>
      <color theme="1"/>
      <name val="돋움체"/>
      <family val="3"/>
      <charset val="129"/>
    </font>
    <font>
      <sz val="1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돋움체"/>
      <family val="3"/>
      <charset val="129"/>
    </font>
    <font>
      <b/>
      <sz val="12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0" borderId="0"/>
  </cellStyleXfs>
  <cellXfs count="59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4" fillId="0" borderId="1" xfId="0" quotePrefix="1" applyNumberFormat="1" applyFont="1" applyBorder="1" applyAlignment="1">
      <alignment horizontal="center" vertical="center" wrapText="1"/>
    </xf>
    <xf numFmtId="176" fontId="7" fillId="2" borderId="0" xfId="0" applyNumberFormat="1" applyFont="1" applyFill="1">
      <alignment vertical="center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4" fillId="2" borderId="1" xfId="0" quotePrefix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left" vertical="center"/>
    </xf>
    <xf numFmtId="0" fontId="4" fillId="3" borderId="1" xfId="0" quotePrefix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vertical="center" wrapText="1"/>
    </xf>
    <xf numFmtId="0" fontId="9" fillId="0" borderId="0" xfId="0" quotePrefix="1" applyFont="1" applyAlignme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quotePrefix="1" applyFont="1" applyAlignme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textRotation="255" wrapText="1"/>
    </xf>
    <xf numFmtId="0" fontId="3" fillId="0" borderId="1" xfId="0" quotePrefix="1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176" fontId="3" fillId="0" borderId="1" xfId="0" quotePrefix="1" applyNumberFormat="1" applyFont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3" applyNumberFormat="1" applyFont="1" applyBorder="1">
      <alignment vertical="center"/>
    </xf>
    <xf numFmtId="0" fontId="16" fillId="0" borderId="1" xfId="0" applyFont="1" applyBorder="1">
      <alignment vertical="center"/>
    </xf>
    <xf numFmtId="0" fontId="17" fillId="0" borderId="1" xfId="0" quotePrefix="1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quotePrefix="1" applyFont="1" applyBorder="1" applyAlignment="1">
      <alignment vertical="center"/>
    </xf>
    <xf numFmtId="0" fontId="21" fillId="0" borderId="1" xfId="4" applyFont="1" applyFill="1" applyBorder="1" applyAlignment="1">
      <alignment horizontal="center" vertical="center"/>
    </xf>
    <xf numFmtId="41" fontId="11" fillId="0" borderId="1" xfId="3" applyFont="1" applyBorder="1">
      <alignment vertical="center"/>
    </xf>
    <xf numFmtId="0" fontId="2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left" vertical="center"/>
    </xf>
    <xf numFmtId="177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</cellXfs>
  <cellStyles count="5">
    <cellStyle name="쉼표 [0]" xfId="3" builtinId="6"/>
    <cellStyle name="표준" xfId="0" builtinId="0"/>
    <cellStyle name="표준 10" xfId="1"/>
    <cellStyle name="표준 2 12" xfId="2"/>
    <cellStyle name="표준_원본(산출서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-Namil/Desktop/&#44148;&#52629;&#46020;&#47732;/&#49548;&#48169;&#44277;&#49324;/1.&#50857;&#51064;&#49884;%20&#52397;&#49548;&#45380;%20&#49688;&#47144;&#44288;%20&#49688;&#50689;&#51109;%20-%20&#44592;&#44228;&#45236;&#50669;&#49436;-&#44048;&#47532;&#44160;&#536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2397;&#49548;&#45380;&#49688;&#47144;&#44288;%20&#49828;&#53244;&#49884;&#51109;%20&#50857;&#46020;&#48320;&#44221;&#44277;&#49324;(&#44148;&#52629;,&#44592;&#44228;&#49444;&#48708;)/&#52397;&#49548;&#45380;&#49688;&#47144;&#44288;&#49828;&#53244;&#49884;&#51109;&#50857;&#46020;&#48320;&#44221;&#44277;&#49324;(&#44592;&#44228;&#45236;&#50669;&#4943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공종별집계표"/>
      <sheetName val="공종별내역서"/>
      <sheetName val="일위대가목록"/>
      <sheetName val="일위대가"/>
      <sheetName val="단가대비표"/>
      <sheetName val="공량산출서"/>
      <sheetName val="산출서"/>
      <sheetName val="Sheet3"/>
      <sheetName val="Sheet4"/>
    </sheetNames>
    <sheetDataSet>
      <sheetData sheetId="0" refreshError="1"/>
      <sheetData sheetId="1">
        <row r="5">
          <cell r="F5">
            <v>361080</v>
          </cell>
          <cell r="J5">
            <v>0</v>
          </cell>
        </row>
        <row r="6">
          <cell r="H6">
            <v>0</v>
          </cell>
          <cell r="J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공종별집계표"/>
      <sheetName val="공종별내역서"/>
      <sheetName val="일위대가목록"/>
      <sheetName val="일위대가"/>
      <sheetName val="단가대비표"/>
      <sheetName val="공량산출서"/>
      <sheetName val="산출서"/>
      <sheetName val="Sheet3"/>
      <sheetName val="Sheet4"/>
    </sheetNames>
    <sheetDataSet>
      <sheetData sheetId="0"/>
      <sheetData sheetId="1"/>
      <sheetData sheetId="2"/>
      <sheetData sheetId="3"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</sheetData>
      <sheetData sheetId="4"/>
      <sheetData sheetId="5"/>
      <sheetData sheetId="6"/>
      <sheetData sheetId="7">
        <row r="4">
          <cell r="D4" t="str">
            <v>개소</v>
          </cell>
        </row>
        <row r="5">
          <cell r="D5" t="str">
            <v>개소</v>
          </cell>
        </row>
        <row r="7">
          <cell r="D7" t="str">
            <v>M</v>
          </cell>
        </row>
        <row r="8">
          <cell r="D8" t="str">
            <v>M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B1" workbookViewId="0">
      <selection activeCell="I10" sqref="I10"/>
    </sheetView>
  </sheetViews>
  <sheetFormatPr defaultRowHeight="16.5"/>
  <cols>
    <col min="1" max="1" width="0" hidden="1" customWidth="1"/>
    <col min="2" max="3" width="6.625" customWidth="1"/>
    <col min="4" max="4" width="35.625" customWidth="1"/>
    <col min="5" max="7" width="25.625" customWidth="1"/>
    <col min="8" max="8" width="44" customWidth="1"/>
    <col min="9" max="9" width="24.5" customWidth="1"/>
  </cols>
  <sheetData>
    <row r="1" spans="1:9" ht="26.1" customHeight="1">
      <c r="B1" s="33" t="s">
        <v>234</v>
      </c>
      <c r="C1" s="33"/>
      <c r="D1" s="33"/>
      <c r="E1" s="33"/>
      <c r="F1" s="33"/>
      <c r="G1" s="33"/>
      <c r="H1" s="33"/>
      <c r="I1" s="33"/>
    </row>
    <row r="2" spans="1:9" ht="24.95" customHeight="1">
      <c r="B2" s="34" t="s">
        <v>351</v>
      </c>
      <c r="C2" s="34"/>
      <c r="D2" s="34"/>
      <c r="E2" s="34"/>
      <c r="F2" s="30"/>
      <c r="G2" s="30"/>
      <c r="H2" s="25"/>
      <c r="I2" s="26"/>
    </row>
    <row r="3" spans="1:9" ht="24.95" customHeight="1">
      <c r="B3" s="35" t="s">
        <v>235</v>
      </c>
      <c r="C3" s="35"/>
      <c r="D3" s="35"/>
      <c r="E3" s="31" t="s">
        <v>352</v>
      </c>
      <c r="F3" s="31" t="s">
        <v>353</v>
      </c>
      <c r="G3" s="31" t="s">
        <v>354</v>
      </c>
      <c r="H3" s="31" t="s">
        <v>236</v>
      </c>
      <c r="I3" s="31" t="s">
        <v>225</v>
      </c>
    </row>
    <row r="4" spans="1:9" ht="24.95" customHeight="1">
      <c r="A4" s="1" t="s">
        <v>239</v>
      </c>
      <c r="B4" s="36" t="s">
        <v>237</v>
      </c>
      <c r="C4" s="36" t="s">
        <v>349</v>
      </c>
      <c r="D4" s="12" t="s">
        <v>240</v>
      </c>
      <c r="E4" s="13">
        <f>공종별집계표!F6</f>
        <v>0</v>
      </c>
      <c r="F4" s="13">
        <f>공종별집계표!F18</f>
        <v>0</v>
      </c>
      <c r="G4" s="13">
        <f>E4+F4</f>
        <v>0</v>
      </c>
      <c r="H4" s="11" t="s">
        <v>52</v>
      </c>
      <c r="I4" s="11" t="s">
        <v>52</v>
      </c>
    </row>
    <row r="5" spans="1:9" ht="24.95" customHeight="1">
      <c r="A5" s="1" t="s">
        <v>241</v>
      </c>
      <c r="B5" s="36"/>
      <c r="C5" s="36"/>
      <c r="D5" s="12" t="s">
        <v>242</v>
      </c>
      <c r="E5" s="13">
        <v>0</v>
      </c>
      <c r="F5" s="13">
        <v>0</v>
      </c>
      <c r="G5" s="13">
        <f t="shared" ref="G5:G33" si="0">E5+F5</f>
        <v>0</v>
      </c>
      <c r="H5" s="11" t="s">
        <v>52</v>
      </c>
      <c r="I5" s="11" t="s">
        <v>52</v>
      </c>
    </row>
    <row r="6" spans="1:9" ht="24.95" customHeight="1">
      <c r="A6" s="1" t="s">
        <v>243</v>
      </c>
      <c r="B6" s="36"/>
      <c r="C6" s="36"/>
      <c r="D6" s="12" t="s">
        <v>244</v>
      </c>
      <c r="E6" s="13">
        <v>0</v>
      </c>
      <c r="F6" s="13">
        <v>0</v>
      </c>
      <c r="G6" s="13">
        <f t="shared" si="0"/>
        <v>0</v>
      </c>
      <c r="H6" s="11" t="s">
        <v>52</v>
      </c>
      <c r="I6" s="11" t="s">
        <v>52</v>
      </c>
    </row>
    <row r="7" spans="1:9" ht="24.95" customHeight="1">
      <c r="A7" s="1" t="s">
        <v>245</v>
      </c>
      <c r="B7" s="36"/>
      <c r="C7" s="36"/>
      <c r="D7" s="23" t="s">
        <v>246</v>
      </c>
      <c r="E7" s="24">
        <f>SUM(E4:E6)</f>
        <v>0</v>
      </c>
      <c r="F7" s="24">
        <f>TRUNC(F4+F5-F6, 0)</f>
        <v>0</v>
      </c>
      <c r="G7" s="24">
        <f t="shared" si="0"/>
        <v>0</v>
      </c>
      <c r="H7" s="11" t="s">
        <v>52</v>
      </c>
      <c r="I7" s="11" t="s">
        <v>52</v>
      </c>
    </row>
    <row r="8" spans="1:9" ht="24.95" customHeight="1">
      <c r="A8" s="1" t="s">
        <v>247</v>
      </c>
      <c r="B8" s="36"/>
      <c r="C8" s="36" t="s">
        <v>350</v>
      </c>
      <c r="D8" s="12" t="s">
        <v>248</v>
      </c>
      <c r="E8" s="13">
        <f>공종별집계표!H6</f>
        <v>0</v>
      </c>
      <c r="F8" s="13">
        <f>공종별집계표!H18</f>
        <v>0</v>
      </c>
      <c r="G8" s="13">
        <f t="shared" si="0"/>
        <v>0</v>
      </c>
      <c r="H8" s="11" t="s">
        <v>52</v>
      </c>
      <c r="I8" s="11" t="s">
        <v>52</v>
      </c>
    </row>
    <row r="9" spans="1:9" ht="24.95" customHeight="1">
      <c r="A9" s="1" t="s">
        <v>249</v>
      </c>
      <c r="B9" s="36"/>
      <c r="C9" s="36"/>
      <c r="D9" s="12" t="s">
        <v>250</v>
      </c>
      <c r="E9" s="13">
        <f>INT(E8*8%)</f>
        <v>0</v>
      </c>
      <c r="F9" s="13">
        <f>INT(F8*8%)</f>
        <v>0</v>
      </c>
      <c r="G9" s="13">
        <f t="shared" si="0"/>
        <v>0</v>
      </c>
      <c r="H9" s="11" t="s">
        <v>251</v>
      </c>
      <c r="I9" s="11" t="s">
        <v>52</v>
      </c>
    </row>
    <row r="10" spans="1:9" ht="24.95" customHeight="1">
      <c r="A10" s="1" t="s">
        <v>252</v>
      </c>
      <c r="B10" s="36"/>
      <c r="C10" s="36"/>
      <c r="D10" s="23" t="s">
        <v>246</v>
      </c>
      <c r="E10" s="24">
        <f>SUM(E8:E9)</f>
        <v>0</v>
      </c>
      <c r="F10" s="24">
        <f>TRUNC(F8+F9, 0)</f>
        <v>0</v>
      </c>
      <c r="G10" s="24">
        <f t="shared" si="0"/>
        <v>0</v>
      </c>
      <c r="H10" s="11" t="s">
        <v>52</v>
      </c>
      <c r="I10" s="11" t="s">
        <v>52</v>
      </c>
    </row>
    <row r="11" spans="1:9" ht="24.95" customHeight="1">
      <c r="A11" s="1" t="s">
        <v>253</v>
      </c>
      <c r="B11" s="36"/>
      <c r="C11" s="36" t="s">
        <v>238</v>
      </c>
      <c r="D11" s="12" t="s">
        <v>254</v>
      </c>
      <c r="E11" s="13">
        <f>공종별집계표!J6</f>
        <v>0</v>
      </c>
      <c r="F11" s="13">
        <f>공종별집계표!J18</f>
        <v>0</v>
      </c>
      <c r="G11" s="13">
        <f t="shared" si="0"/>
        <v>0</v>
      </c>
      <c r="H11" s="11" t="s">
        <v>52</v>
      </c>
      <c r="I11" s="11" t="s">
        <v>52</v>
      </c>
    </row>
    <row r="12" spans="1:9" ht="24.95" hidden="1" customHeight="1">
      <c r="A12" s="1" t="s">
        <v>255</v>
      </c>
      <c r="B12" s="36"/>
      <c r="C12" s="36"/>
      <c r="D12" s="12" t="s">
        <v>256</v>
      </c>
      <c r="E12" s="13">
        <v>0</v>
      </c>
      <c r="F12" s="13">
        <v>0</v>
      </c>
      <c r="G12" s="13">
        <f t="shared" si="0"/>
        <v>0</v>
      </c>
      <c r="H12" s="11" t="s">
        <v>52</v>
      </c>
      <c r="I12" s="11" t="s">
        <v>52</v>
      </c>
    </row>
    <row r="13" spans="1:9" ht="24.95" customHeight="1">
      <c r="A13" s="1" t="s">
        <v>257</v>
      </c>
      <c r="B13" s="36"/>
      <c r="C13" s="36"/>
      <c r="D13" s="12" t="s">
        <v>258</v>
      </c>
      <c r="E13" s="13">
        <f>INT(E10*3.75%)</f>
        <v>0</v>
      </c>
      <c r="F13" s="13">
        <f>INT(F10*3.75%)</f>
        <v>0</v>
      </c>
      <c r="G13" s="13">
        <f t="shared" si="0"/>
        <v>0</v>
      </c>
      <c r="H13" s="11" t="s">
        <v>259</v>
      </c>
      <c r="I13" s="11" t="s">
        <v>52</v>
      </c>
    </row>
    <row r="14" spans="1:9" ht="24.95" customHeight="1">
      <c r="A14" s="1" t="s">
        <v>260</v>
      </c>
      <c r="B14" s="36"/>
      <c r="C14" s="36"/>
      <c r="D14" s="12" t="s">
        <v>261</v>
      </c>
      <c r="E14" s="13">
        <f>INT(E10*0.87%)</f>
        <v>0</v>
      </c>
      <c r="F14" s="13">
        <f>INT(F10*0.87%)</f>
        <v>0</v>
      </c>
      <c r="G14" s="13">
        <f t="shared" si="0"/>
        <v>0</v>
      </c>
      <c r="H14" s="11" t="s">
        <v>262</v>
      </c>
      <c r="I14" s="11" t="s">
        <v>52</v>
      </c>
    </row>
    <row r="15" spans="1:9" ht="24.95" customHeight="1">
      <c r="A15" s="1" t="s">
        <v>263</v>
      </c>
      <c r="B15" s="36"/>
      <c r="C15" s="36"/>
      <c r="D15" s="12" t="s">
        <v>264</v>
      </c>
      <c r="E15" s="13">
        <f>TRUNC(E8*0, 0)</f>
        <v>0</v>
      </c>
      <c r="F15" s="13">
        <f>TRUNC(F8*0, 0)</f>
        <v>0</v>
      </c>
      <c r="G15" s="13">
        <f t="shared" si="0"/>
        <v>0</v>
      </c>
      <c r="H15" s="11" t="s">
        <v>265</v>
      </c>
      <c r="I15" s="11" t="s">
        <v>52</v>
      </c>
    </row>
    <row r="16" spans="1:9" ht="24.95" customHeight="1">
      <c r="A16" s="1" t="s">
        <v>266</v>
      </c>
      <c r="B16" s="36"/>
      <c r="C16" s="36"/>
      <c r="D16" s="12" t="s">
        <v>267</v>
      </c>
      <c r="E16" s="13">
        <f>TRUNC(E8*0, 0)</f>
        <v>0</v>
      </c>
      <c r="F16" s="13">
        <f>TRUNC(F8*0, 0)</f>
        <v>0</v>
      </c>
      <c r="G16" s="13">
        <f t="shared" si="0"/>
        <v>0</v>
      </c>
      <c r="H16" s="11" t="s">
        <v>265</v>
      </c>
      <c r="I16" s="11" t="s">
        <v>52</v>
      </c>
    </row>
    <row r="17" spans="1:9" ht="24.95" customHeight="1">
      <c r="A17" s="1" t="s">
        <v>268</v>
      </c>
      <c r="B17" s="36"/>
      <c r="C17" s="36"/>
      <c r="D17" s="12" t="s">
        <v>269</v>
      </c>
      <c r="E17" s="13">
        <f>TRUNC(E15*0, 0)</f>
        <v>0</v>
      </c>
      <c r="F17" s="13">
        <f>TRUNC(F15*0, 0)</f>
        <v>0</v>
      </c>
      <c r="G17" s="13">
        <f t="shared" si="0"/>
        <v>0</v>
      </c>
      <c r="H17" s="11" t="s">
        <v>270</v>
      </c>
      <c r="I17" s="11" t="s">
        <v>52</v>
      </c>
    </row>
    <row r="18" spans="1:9" ht="24.95" customHeight="1">
      <c r="A18" s="1" t="s">
        <v>271</v>
      </c>
      <c r="B18" s="36"/>
      <c r="C18" s="36"/>
      <c r="D18" s="12" t="s">
        <v>272</v>
      </c>
      <c r="E18" s="13">
        <f>TRUNC(E8*0, 0)</f>
        <v>0</v>
      </c>
      <c r="F18" s="13">
        <f>TRUNC(F8*0, 0)</f>
        <v>0</v>
      </c>
      <c r="G18" s="13">
        <f t="shared" si="0"/>
        <v>0</v>
      </c>
      <c r="H18" s="11" t="s">
        <v>265</v>
      </c>
      <c r="I18" s="11" t="s">
        <v>52</v>
      </c>
    </row>
    <row r="19" spans="1:9" ht="24.95" customHeight="1">
      <c r="A19" s="1" t="s">
        <v>273</v>
      </c>
      <c r="B19" s="36"/>
      <c r="C19" s="36"/>
      <c r="D19" s="12" t="s">
        <v>274</v>
      </c>
      <c r="E19" s="13">
        <f>TRUNC((E7+E8+(0/1.1))*0, 0)</f>
        <v>0</v>
      </c>
      <c r="F19" s="13">
        <f>TRUNC((F7+F8+(0/1.1))*0, 0)</f>
        <v>0</v>
      </c>
      <c r="G19" s="13">
        <f t="shared" si="0"/>
        <v>0</v>
      </c>
      <c r="H19" s="11" t="s">
        <v>275</v>
      </c>
      <c r="I19" s="11" t="s">
        <v>52</v>
      </c>
    </row>
    <row r="20" spans="1:9" ht="24.95" customHeight="1">
      <c r="A20" s="1" t="s">
        <v>276</v>
      </c>
      <c r="B20" s="36"/>
      <c r="C20" s="36"/>
      <c r="D20" s="12" t="s">
        <v>277</v>
      </c>
      <c r="E20" s="13">
        <f>INT(SUM(E7+E8+E11)*0.3%)</f>
        <v>0</v>
      </c>
      <c r="F20" s="13">
        <f>INT(SUM(F7+F8+F11)*0.3%)</f>
        <v>0</v>
      </c>
      <c r="G20" s="13">
        <f t="shared" si="0"/>
        <v>0</v>
      </c>
      <c r="H20" s="11" t="s">
        <v>278</v>
      </c>
      <c r="I20" s="11" t="s">
        <v>52</v>
      </c>
    </row>
    <row r="21" spans="1:9" ht="24.95" customHeight="1">
      <c r="A21" s="1" t="s">
        <v>279</v>
      </c>
      <c r="B21" s="36"/>
      <c r="C21" s="36"/>
      <c r="D21" s="12" t="s">
        <v>280</v>
      </c>
      <c r="E21" s="13">
        <f>INT(SUM(E7+E10)*5.6%)</f>
        <v>0</v>
      </c>
      <c r="F21" s="13">
        <f>INT(SUM(F7+F10)*5.6%)</f>
        <v>0</v>
      </c>
      <c r="G21" s="13">
        <f t="shared" si="0"/>
        <v>0</v>
      </c>
      <c r="H21" s="11" t="s">
        <v>281</v>
      </c>
      <c r="I21" s="11" t="s">
        <v>52</v>
      </c>
    </row>
    <row r="22" spans="1:9" ht="24.95" customHeight="1">
      <c r="A22" s="1" t="s">
        <v>282</v>
      </c>
      <c r="B22" s="36"/>
      <c r="C22" s="36"/>
      <c r="D22" s="12" t="s">
        <v>283</v>
      </c>
      <c r="E22" s="13">
        <f>INT(SUM(E7+E8+E11)*0.081%)</f>
        <v>0</v>
      </c>
      <c r="F22" s="13">
        <f>INT(SUM(F7+F8+F11)*0.081%)</f>
        <v>0</v>
      </c>
      <c r="G22" s="13">
        <f t="shared" si="0"/>
        <v>0</v>
      </c>
      <c r="H22" s="11" t="s">
        <v>284</v>
      </c>
      <c r="I22" s="11" t="s">
        <v>52</v>
      </c>
    </row>
    <row r="23" spans="1:9" ht="24.95" customHeight="1">
      <c r="A23" s="1" t="s">
        <v>285</v>
      </c>
      <c r="B23" s="36"/>
      <c r="C23" s="36"/>
      <c r="D23" s="12" t="s">
        <v>286</v>
      </c>
      <c r="E23" s="13">
        <f>INT(SUM(E7+E8+E11)*0.07%)</f>
        <v>0</v>
      </c>
      <c r="F23" s="13">
        <f>INT(SUM(F7+F8+F11)*0.07%)</f>
        <v>0</v>
      </c>
      <c r="G23" s="13">
        <f t="shared" si="0"/>
        <v>0</v>
      </c>
      <c r="H23" s="11" t="s">
        <v>287</v>
      </c>
      <c r="I23" s="11" t="s">
        <v>52</v>
      </c>
    </row>
    <row r="24" spans="1:9" ht="24.95" customHeight="1">
      <c r="A24" s="1" t="s">
        <v>288</v>
      </c>
      <c r="B24" s="36"/>
      <c r="C24" s="36"/>
      <c r="D24" s="23" t="s">
        <v>246</v>
      </c>
      <c r="E24" s="24">
        <f>SUM(E11:E23)</f>
        <v>0</v>
      </c>
      <c r="F24" s="24">
        <f>SUM(F11:F23)</f>
        <v>0</v>
      </c>
      <c r="G24" s="24">
        <f t="shared" si="0"/>
        <v>0</v>
      </c>
      <c r="H24" s="11" t="s">
        <v>52</v>
      </c>
      <c r="I24" s="11" t="s">
        <v>52</v>
      </c>
    </row>
    <row r="25" spans="1:9" ht="24.95" customHeight="1">
      <c r="A25" s="1" t="s">
        <v>289</v>
      </c>
      <c r="B25" s="37" t="s">
        <v>290</v>
      </c>
      <c r="C25" s="37"/>
      <c r="D25" s="38"/>
      <c r="E25" s="24">
        <f>INT(E7+E10+E24)</f>
        <v>0</v>
      </c>
      <c r="F25" s="24">
        <f>INT(F7+F10+F24)</f>
        <v>0</v>
      </c>
      <c r="G25" s="24">
        <f t="shared" si="0"/>
        <v>0</v>
      </c>
      <c r="H25" s="11" t="s">
        <v>52</v>
      </c>
      <c r="I25" s="11" t="s">
        <v>52</v>
      </c>
    </row>
    <row r="26" spans="1:9" ht="24.95" customHeight="1">
      <c r="A26" s="1" t="s">
        <v>291</v>
      </c>
      <c r="B26" s="37" t="s">
        <v>292</v>
      </c>
      <c r="C26" s="37"/>
      <c r="D26" s="38"/>
      <c r="E26" s="24">
        <f>INT(E25*6%)</f>
        <v>0</v>
      </c>
      <c r="F26" s="24">
        <f>INT(F25*6%)</f>
        <v>0</v>
      </c>
      <c r="G26" s="24">
        <f t="shared" si="0"/>
        <v>0</v>
      </c>
      <c r="H26" s="11" t="s">
        <v>293</v>
      </c>
      <c r="I26" s="11" t="s">
        <v>52</v>
      </c>
    </row>
    <row r="27" spans="1:9" ht="24.95" customHeight="1">
      <c r="A27" s="1" t="s">
        <v>294</v>
      </c>
      <c r="B27" s="37" t="s">
        <v>295</v>
      </c>
      <c r="C27" s="37"/>
      <c r="D27" s="38"/>
      <c r="E27" s="24">
        <f>INT(SUM(E10+E24+E26)*15%)</f>
        <v>0</v>
      </c>
      <c r="F27" s="24">
        <f>INT(SUM(F10+F24+F26)*15%)</f>
        <v>0</v>
      </c>
      <c r="G27" s="24">
        <f t="shared" si="0"/>
        <v>0</v>
      </c>
      <c r="H27" s="11" t="s">
        <v>296</v>
      </c>
      <c r="I27" s="11" t="s">
        <v>52</v>
      </c>
    </row>
    <row r="28" spans="1:9" ht="24.95" customHeight="1">
      <c r="A28" s="1" t="s">
        <v>297</v>
      </c>
      <c r="B28" s="37" t="s">
        <v>298</v>
      </c>
      <c r="C28" s="37"/>
      <c r="D28" s="38"/>
      <c r="E28" s="24">
        <f>공종별집계표!J15</f>
        <v>0</v>
      </c>
      <c r="F28" s="24"/>
      <c r="G28" s="24">
        <f t="shared" si="0"/>
        <v>0</v>
      </c>
      <c r="H28" s="11" t="s">
        <v>52</v>
      </c>
      <c r="I28" s="11" t="s">
        <v>52</v>
      </c>
    </row>
    <row r="29" spans="1:9" ht="24.95" customHeight="1">
      <c r="A29" s="1" t="s">
        <v>299</v>
      </c>
      <c r="B29" s="37" t="s">
        <v>300</v>
      </c>
      <c r="C29" s="37"/>
      <c r="D29" s="38"/>
      <c r="E29" s="24">
        <f>SUM(E25:E28)</f>
        <v>0</v>
      </c>
      <c r="F29" s="24">
        <f>SUM(F25:F28)</f>
        <v>0</v>
      </c>
      <c r="G29" s="24">
        <f t="shared" si="0"/>
        <v>0</v>
      </c>
      <c r="H29" s="11" t="s">
        <v>52</v>
      </c>
      <c r="I29" s="11" t="s">
        <v>52</v>
      </c>
    </row>
    <row r="30" spans="1:9" ht="24.95" customHeight="1">
      <c r="A30" s="1" t="s">
        <v>301</v>
      </c>
      <c r="B30" s="37" t="s">
        <v>302</v>
      </c>
      <c r="C30" s="37"/>
      <c r="D30" s="38"/>
      <c r="E30" s="24">
        <f>INT(E29*10%)</f>
        <v>0</v>
      </c>
      <c r="F30" s="24">
        <f>INT(F29*10%)</f>
        <v>0</v>
      </c>
      <c r="G30" s="24">
        <f t="shared" si="0"/>
        <v>0</v>
      </c>
      <c r="H30" s="11" t="s">
        <v>303</v>
      </c>
      <c r="I30" s="11" t="s">
        <v>52</v>
      </c>
    </row>
    <row r="31" spans="1:9" ht="24.95" customHeight="1">
      <c r="A31" s="1" t="s">
        <v>304</v>
      </c>
      <c r="B31" s="37" t="s">
        <v>305</v>
      </c>
      <c r="C31" s="37"/>
      <c r="D31" s="38"/>
      <c r="E31" s="24">
        <f>SUM(E29:E30)</f>
        <v>0</v>
      </c>
      <c r="F31" s="24">
        <f>SUM(F29:F30)</f>
        <v>0</v>
      </c>
      <c r="G31" s="24">
        <f t="shared" si="0"/>
        <v>0</v>
      </c>
      <c r="H31" s="11" t="s">
        <v>52</v>
      </c>
      <c r="I31" s="11" t="s">
        <v>52</v>
      </c>
    </row>
    <row r="32" spans="1:9" ht="24.95" customHeight="1">
      <c r="A32" s="1" t="s">
        <v>306</v>
      </c>
      <c r="B32" s="37" t="s">
        <v>348</v>
      </c>
      <c r="C32" s="37"/>
      <c r="D32" s="38"/>
      <c r="E32" s="24"/>
      <c r="F32" s="24">
        <f>공종별집계표!F19</f>
        <v>10607600</v>
      </c>
      <c r="G32" s="24">
        <f t="shared" si="0"/>
        <v>10607600</v>
      </c>
      <c r="H32" s="11" t="s">
        <v>355</v>
      </c>
      <c r="I32" s="11" t="s">
        <v>52</v>
      </c>
    </row>
    <row r="33" spans="1:9" ht="24.95" customHeight="1">
      <c r="A33" s="1" t="s">
        <v>307</v>
      </c>
      <c r="B33" s="37" t="s">
        <v>308</v>
      </c>
      <c r="C33" s="37"/>
      <c r="D33" s="38"/>
      <c r="E33" s="24">
        <f>SUM(E31:E32)</f>
        <v>0</v>
      </c>
      <c r="F33" s="24">
        <f>SUM(F31:F32)</f>
        <v>10607600</v>
      </c>
      <c r="G33" s="24">
        <f t="shared" si="0"/>
        <v>10607600</v>
      </c>
      <c r="H33" s="11" t="s">
        <v>52</v>
      </c>
      <c r="I33" s="11" t="s">
        <v>52</v>
      </c>
    </row>
    <row r="35" spans="1:9">
      <c r="E35" s="5"/>
      <c r="F35" s="5"/>
      <c r="G35" s="5"/>
    </row>
  </sheetData>
  <mergeCells count="16">
    <mergeCell ref="B31:D31"/>
    <mergeCell ref="B32:D32"/>
    <mergeCell ref="B33:D33"/>
    <mergeCell ref="B25:D25"/>
    <mergeCell ref="B26:D26"/>
    <mergeCell ref="B27:D27"/>
    <mergeCell ref="B28:D28"/>
    <mergeCell ref="B29:D29"/>
    <mergeCell ref="B30:D30"/>
    <mergeCell ref="B1:I1"/>
    <mergeCell ref="B2:E2"/>
    <mergeCell ref="B3:D3"/>
    <mergeCell ref="B4:B24"/>
    <mergeCell ref="C4:C7"/>
    <mergeCell ref="C8:C10"/>
    <mergeCell ref="C11:C24"/>
  </mergeCells>
  <phoneticPr fontId="1" type="noConversion"/>
  <printOptions horizontalCentered="1" verticalCentered="1"/>
  <pageMargins left="0.39370078740157483" right="0" top="0.39370078740157483" bottom="0.39370078740157483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showZeros="0" topLeftCell="A13" workbookViewId="0">
      <selection activeCell="E19" sqref="E19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style="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0" ht="30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0" ht="30" customHeight="1">
      <c r="A3" s="41" t="s">
        <v>2</v>
      </c>
      <c r="B3" s="41" t="s">
        <v>3</v>
      </c>
      <c r="C3" s="41" t="s">
        <v>4</v>
      </c>
      <c r="D3" s="41" t="s">
        <v>5</v>
      </c>
      <c r="E3" s="43" t="s">
        <v>6</v>
      </c>
      <c r="F3" s="43"/>
      <c r="G3" s="43" t="s">
        <v>9</v>
      </c>
      <c r="H3" s="43"/>
      <c r="I3" s="43" t="s">
        <v>10</v>
      </c>
      <c r="J3" s="43"/>
      <c r="K3" s="43" t="s">
        <v>11</v>
      </c>
      <c r="L3" s="43"/>
      <c r="M3" s="41" t="s">
        <v>12</v>
      </c>
      <c r="N3" s="44" t="s">
        <v>13</v>
      </c>
      <c r="O3" s="44" t="s">
        <v>14</v>
      </c>
      <c r="P3" s="44" t="s">
        <v>15</v>
      </c>
      <c r="Q3" s="44" t="s">
        <v>16</v>
      </c>
      <c r="R3" s="44" t="s">
        <v>17</v>
      </c>
      <c r="S3" s="44" t="s">
        <v>18</v>
      </c>
      <c r="T3" s="44" t="s">
        <v>19</v>
      </c>
    </row>
    <row r="4" spans="1:20" ht="30" customHeight="1">
      <c r="A4" s="42"/>
      <c r="B4" s="42"/>
      <c r="C4" s="42"/>
      <c r="D4" s="42"/>
      <c r="E4" s="15" t="s">
        <v>7</v>
      </c>
      <c r="F4" s="15" t="s">
        <v>8</v>
      </c>
      <c r="G4" s="15" t="s">
        <v>7</v>
      </c>
      <c r="H4" s="15" t="s">
        <v>8</v>
      </c>
      <c r="I4" s="15" t="s">
        <v>7</v>
      </c>
      <c r="J4" s="15" t="s">
        <v>8</v>
      </c>
      <c r="K4" s="15" t="s">
        <v>7</v>
      </c>
      <c r="L4" s="15" t="s">
        <v>8</v>
      </c>
      <c r="M4" s="42"/>
      <c r="N4" s="44"/>
      <c r="O4" s="44"/>
      <c r="P4" s="44"/>
      <c r="Q4" s="44"/>
      <c r="R4" s="44"/>
      <c r="S4" s="44"/>
      <c r="T4" s="44"/>
    </row>
    <row r="5" spans="1:20" ht="30" customHeight="1">
      <c r="A5" s="27" t="s">
        <v>51</v>
      </c>
      <c r="B5" s="27" t="s">
        <v>52</v>
      </c>
      <c r="C5" s="27" t="s">
        <v>52</v>
      </c>
      <c r="D5" s="28">
        <v>1</v>
      </c>
      <c r="E5" s="29">
        <f>E6+E15+E17</f>
        <v>10607600</v>
      </c>
      <c r="F5" s="29">
        <f t="shared" ref="F5:F19" si="0">E5*D5</f>
        <v>10607600</v>
      </c>
      <c r="G5" s="29">
        <f>G6+G15+G17</f>
        <v>0</v>
      </c>
      <c r="H5" s="29">
        <f t="shared" ref="H5:H19" si="1">G5*D5</f>
        <v>0</v>
      </c>
      <c r="I5" s="29">
        <f>I6+I15+I17</f>
        <v>0</v>
      </c>
      <c r="J5" s="29">
        <f t="shared" ref="J5:J19" si="2">I5*D5</f>
        <v>0</v>
      </c>
      <c r="K5" s="29">
        <f t="shared" ref="K5:K15" si="3">E5+G5+I5</f>
        <v>10607600</v>
      </c>
      <c r="L5" s="29">
        <f t="shared" ref="L5:L15" si="4">F5+H5+J5</f>
        <v>10607600</v>
      </c>
      <c r="M5" s="17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20" t="s">
        <v>54</v>
      </c>
      <c r="B6" s="20" t="s">
        <v>52</v>
      </c>
      <c r="C6" s="20" t="s">
        <v>52</v>
      </c>
      <c r="D6" s="21">
        <v>1</v>
      </c>
      <c r="E6" s="22">
        <f>F7+F8+F9+F10+F11+F12+F13+F14+E16</f>
        <v>0</v>
      </c>
      <c r="F6" s="22">
        <f t="shared" si="0"/>
        <v>0</v>
      </c>
      <c r="G6" s="22">
        <f>H7+H8+H9+H10+H11+H12+H13+H14+G16</f>
        <v>0</v>
      </c>
      <c r="H6" s="22">
        <f t="shared" si="1"/>
        <v>0</v>
      </c>
      <c r="I6" s="22">
        <f>J7+J8+J9+J10+J11+J12+J13+J14</f>
        <v>0</v>
      </c>
      <c r="J6" s="22">
        <f t="shared" si="2"/>
        <v>0</v>
      </c>
      <c r="K6" s="22">
        <f t="shared" si="3"/>
        <v>0</v>
      </c>
      <c r="L6" s="22">
        <f t="shared" si="4"/>
        <v>0</v>
      </c>
      <c r="M6" s="17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7" t="s">
        <v>56</v>
      </c>
      <c r="B7" s="7" t="s">
        <v>52</v>
      </c>
      <c r="C7" s="7" t="s">
        <v>52</v>
      </c>
      <c r="D7" s="8">
        <v>1</v>
      </c>
      <c r="E7" s="9">
        <f>'공종별내역서(건축)'!F26</f>
        <v>0</v>
      </c>
      <c r="F7" s="9">
        <f t="shared" si="0"/>
        <v>0</v>
      </c>
      <c r="G7" s="9">
        <f>'공종별내역서(건축)'!H26</f>
        <v>0</v>
      </c>
      <c r="H7" s="9">
        <f t="shared" si="1"/>
        <v>0</v>
      </c>
      <c r="I7" s="9">
        <f>'공종별내역서(건축)'!J26</f>
        <v>0</v>
      </c>
      <c r="J7" s="9">
        <f t="shared" si="2"/>
        <v>0</v>
      </c>
      <c r="K7" s="9">
        <f t="shared" si="3"/>
        <v>0</v>
      </c>
      <c r="L7" s="9">
        <f t="shared" si="4"/>
        <v>0</v>
      </c>
      <c r="M7" s="7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7" t="s">
        <v>76</v>
      </c>
      <c r="B8" s="7" t="s">
        <v>52</v>
      </c>
      <c r="C8" s="7" t="s">
        <v>52</v>
      </c>
      <c r="D8" s="8">
        <v>1</v>
      </c>
      <c r="E8" s="9">
        <f>'공종별내역서(건축)'!F49</f>
        <v>0</v>
      </c>
      <c r="F8" s="9">
        <f t="shared" si="0"/>
        <v>0</v>
      </c>
      <c r="G8" s="9">
        <f>'공종별내역서(건축)'!H49</f>
        <v>0</v>
      </c>
      <c r="H8" s="9">
        <f t="shared" si="1"/>
        <v>0</v>
      </c>
      <c r="I8" s="9">
        <f>'공종별내역서(건축)'!J49</f>
        <v>0</v>
      </c>
      <c r="J8" s="9">
        <f t="shared" si="2"/>
        <v>0</v>
      </c>
      <c r="K8" s="9">
        <f t="shared" si="3"/>
        <v>0</v>
      </c>
      <c r="L8" s="9">
        <f t="shared" si="4"/>
        <v>0</v>
      </c>
      <c r="M8" s="7" t="s">
        <v>52</v>
      </c>
      <c r="N8" s="2" t="s">
        <v>77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>
      <c r="A9" s="7" t="s">
        <v>102</v>
      </c>
      <c r="B9" s="7" t="s">
        <v>52</v>
      </c>
      <c r="C9" s="7" t="s">
        <v>52</v>
      </c>
      <c r="D9" s="8">
        <v>1</v>
      </c>
      <c r="E9" s="9">
        <f>'공종별내역서(건축)'!F72</f>
        <v>0</v>
      </c>
      <c r="F9" s="9">
        <f t="shared" si="0"/>
        <v>0</v>
      </c>
      <c r="G9" s="9">
        <f>'공종별내역서(건축)'!H72</f>
        <v>0</v>
      </c>
      <c r="H9" s="9">
        <f t="shared" si="1"/>
        <v>0</v>
      </c>
      <c r="I9" s="9">
        <f>'공종별내역서(건축)'!J72</f>
        <v>0</v>
      </c>
      <c r="J9" s="9">
        <f t="shared" si="2"/>
        <v>0</v>
      </c>
      <c r="K9" s="9">
        <f t="shared" si="3"/>
        <v>0</v>
      </c>
      <c r="L9" s="9">
        <f t="shared" si="4"/>
        <v>0</v>
      </c>
      <c r="M9" s="7" t="s">
        <v>52</v>
      </c>
      <c r="N9" s="2" t="s">
        <v>103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30" customHeight="1">
      <c r="A10" s="7" t="s">
        <v>121</v>
      </c>
      <c r="B10" s="7" t="s">
        <v>52</v>
      </c>
      <c r="C10" s="7" t="s">
        <v>52</v>
      </c>
      <c r="D10" s="8">
        <v>1</v>
      </c>
      <c r="E10" s="9">
        <f>'공종별내역서(건축)'!F95</f>
        <v>0</v>
      </c>
      <c r="F10" s="9">
        <f t="shared" si="0"/>
        <v>0</v>
      </c>
      <c r="G10" s="9">
        <f>'공종별내역서(건축)'!H95</f>
        <v>0</v>
      </c>
      <c r="H10" s="9">
        <f t="shared" si="1"/>
        <v>0</v>
      </c>
      <c r="I10" s="9">
        <f>'공종별내역서(건축)'!J95</f>
        <v>0</v>
      </c>
      <c r="J10" s="9">
        <f t="shared" si="2"/>
        <v>0</v>
      </c>
      <c r="K10" s="9">
        <f t="shared" si="3"/>
        <v>0</v>
      </c>
      <c r="L10" s="9">
        <f t="shared" si="4"/>
        <v>0</v>
      </c>
      <c r="M10" s="7" t="s">
        <v>52</v>
      </c>
      <c r="N10" s="2" t="s">
        <v>122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30" customHeight="1">
      <c r="A11" s="7" t="s">
        <v>130</v>
      </c>
      <c r="B11" s="7" t="s">
        <v>52</v>
      </c>
      <c r="C11" s="7" t="s">
        <v>52</v>
      </c>
      <c r="D11" s="8">
        <v>1</v>
      </c>
      <c r="E11" s="9">
        <f>'공종별내역서(건축)'!F118</f>
        <v>0</v>
      </c>
      <c r="F11" s="9">
        <f t="shared" si="0"/>
        <v>0</v>
      </c>
      <c r="G11" s="9">
        <f>'공종별내역서(건축)'!H118</f>
        <v>0</v>
      </c>
      <c r="H11" s="9">
        <f t="shared" si="1"/>
        <v>0</v>
      </c>
      <c r="I11" s="9">
        <f>'공종별내역서(건축)'!J118</f>
        <v>0</v>
      </c>
      <c r="J11" s="9">
        <f t="shared" si="2"/>
        <v>0</v>
      </c>
      <c r="K11" s="9">
        <f t="shared" si="3"/>
        <v>0</v>
      </c>
      <c r="L11" s="9">
        <f t="shared" si="4"/>
        <v>0</v>
      </c>
      <c r="M11" s="7" t="s">
        <v>52</v>
      </c>
      <c r="N11" s="2" t="s">
        <v>131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7" t="s">
        <v>156</v>
      </c>
      <c r="B12" s="7" t="s">
        <v>52</v>
      </c>
      <c r="C12" s="7" t="s">
        <v>52</v>
      </c>
      <c r="D12" s="8">
        <v>1</v>
      </c>
      <c r="E12" s="9">
        <f>'공종별내역서(건축)'!F141</f>
        <v>0</v>
      </c>
      <c r="F12" s="9">
        <f t="shared" si="0"/>
        <v>0</v>
      </c>
      <c r="G12" s="9">
        <f>'공종별내역서(건축)'!H141</f>
        <v>0</v>
      </c>
      <c r="H12" s="9">
        <f t="shared" si="1"/>
        <v>0</v>
      </c>
      <c r="I12" s="9">
        <f>'공종별내역서(건축)'!J141</f>
        <v>0</v>
      </c>
      <c r="J12" s="9">
        <f t="shared" si="2"/>
        <v>0</v>
      </c>
      <c r="K12" s="9">
        <f t="shared" si="3"/>
        <v>0</v>
      </c>
      <c r="L12" s="9">
        <f t="shared" si="4"/>
        <v>0</v>
      </c>
      <c r="M12" s="7" t="s">
        <v>52</v>
      </c>
      <c r="N12" s="2" t="s">
        <v>157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30" customHeight="1">
      <c r="A13" s="7" t="s">
        <v>173</v>
      </c>
      <c r="B13" s="7" t="s">
        <v>52</v>
      </c>
      <c r="C13" s="7" t="s">
        <v>52</v>
      </c>
      <c r="D13" s="8">
        <v>1</v>
      </c>
      <c r="E13" s="9">
        <f>'공종별내역서(건축)'!F164</f>
        <v>0</v>
      </c>
      <c r="F13" s="9">
        <f t="shared" si="0"/>
        <v>0</v>
      </c>
      <c r="G13" s="9">
        <f>'공종별내역서(건축)'!H164</f>
        <v>0</v>
      </c>
      <c r="H13" s="9">
        <f t="shared" si="1"/>
        <v>0</v>
      </c>
      <c r="I13" s="9">
        <f>'공종별내역서(건축)'!J164</f>
        <v>0</v>
      </c>
      <c r="J13" s="9">
        <f t="shared" si="2"/>
        <v>0</v>
      </c>
      <c r="K13" s="9">
        <f t="shared" si="3"/>
        <v>0</v>
      </c>
      <c r="L13" s="9">
        <f t="shared" si="4"/>
        <v>0</v>
      </c>
      <c r="M13" s="7" t="s">
        <v>52</v>
      </c>
      <c r="N13" s="2" t="s">
        <v>174</v>
      </c>
      <c r="O13" s="2" t="s">
        <v>52</v>
      </c>
      <c r="P13" s="2" t="s">
        <v>55</v>
      </c>
      <c r="Q13" s="2" t="s">
        <v>52</v>
      </c>
      <c r="R13" s="3">
        <v>3</v>
      </c>
      <c r="S13" s="2" t="s">
        <v>52</v>
      </c>
      <c r="T13" s="6"/>
    </row>
    <row r="14" spans="1:20" ht="30" customHeight="1">
      <c r="A14" s="7" t="s">
        <v>193</v>
      </c>
      <c r="B14" s="7" t="s">
        <v>52</v>
      </c>
      <c r="C14" s="7" t="s">
        <v>52</v>
      </c>
      <c r="D14" s="8">
        <v>1</v>
      </c>
      <c r="E14" s="9">
        <f>'공종별내역서(건축)'!F187</f>
        <v>0</v>
      </c>
      <c r="F14" s="9">
        <f t="shared" si="0"/>
        <v>0</v>
      </c>
      <c r="G14" s="9">
        <f>'공종별내역서(건축)'!H187</f>
        <v>0</v>
      </c>
      <c r="H14" s="9">
        <f t="shared" si="1"/>
        <v>0</v>
      </c>
      <c r="I14" s="9">
        <f>'공종별내역서(건축)'!J187</f>
        <v>0</v>
      </c>
      <c r="J14" s="9">
        <f t="shared" si="2"/>
        <v>0</v>
      </c>
      <c r="K14" s="9">
        <f t="shared" si="3"/>
        <v>0</v>
      </c>
      <c r="L14" s="9">
        <f t="shared" si="4"/>
        <v>0</v>
      </c>
      <c r="M14" s="7" t="s">
        <v>52</v>
      </c>
      <c r="N14" s="2" t="s">
        <v>194</v>
      </c>
      <c r="O14" s="2" t="s">
        <v>52</v>
      </c>
      <c r="P14" s="2" t="s">
        <v>55</v>
      </c>
      <c r="Q14" s="2" t="s">
        <v>52</v>
      </c>
      <c r="R14" s="3">
        <v>3</v>
      </c>
      <c r="S14" s="2" t="s">
        <v>52</v>
      </c>
      <c r="T14" s="6"/>
    </row>
    <row r="15" spans="1:20" ht="30" customHeight="1">
      <c r="A15" s="20" t="s">
        <v>209</v>
      </c>
      <c r="B15" s="20" t="s">
        <v>52</v>
      </c>
      <c r="C15" s="20" t="s">
        <v>52</v>
      </c>
      <c r="D15" s="21">
        <v>1</v>
      </c>
      <c r="E15" s="22">
        <f>'공종별내역서(건축)'!F210</f>
        <v>0</v>
      </c>
      <c r="F15" s="22">
        <f t="shared" si="0"/>
        <v>0</v>
      </c>
      <c r="G15" s="22">
        <f>'공종별내역서(건축)'!H210</f>
        <v>0</v>
      </c>
      <c r="H15" s="22">
        <f t="shared" si="1"/>
        <v>0</v>
      </c>
      <c r="I15" s="22">
        <f>'공종별내역서(건축)'!J210</f>
        <v>0</v>
      </c>
      <c r="J15" s="22">
        <f t="shared" si="2"/>
        <v>0</v>
      </c>
      <c r="K15" s="22">
        <f t="shared" si="3"/>
        <v>0</v>
      </c>
      <c r="L15" s="22">
        <f t="shared" si="4"/>
        <v>0</v>
      </c>
      <c r="M15" s="17" t="s">
        <v>52</v>
      </c>
      <c r="N15" s="2" t="s">
        <v>210</v>
      </c>
      <c r="O15" s="2" t="s">
        <v>52</v>
      </c>
      <c r="P15" s="2" t="s">
        <v>52</v>
      </c>
      <c r="Q15" s="2" t="s">
        <v>211</v>
      </c>
      <c r="R15" s="3">
        <v>3</v>
      </c>
      <c r="S15" s="2" t="s">
        <v>52</v>
      </c>
      <c r="T15" s="6">
        <f>L15*1</f>
        <v>0</v>
      </c>
    </row>
    <row r="16" spans="1:20" ht="30" customHeight="1">
      <c r="A16" s="8"/>
      <c r="B16" s="8"/>
      <c r="C16" s="8"/>
      <c r="D16" s="8"/>
      <c r="E16" s="9"/>
      <c r="F16" s="9"/>
      <c r="G16" s="9"/>
      <c r="H16" s="9"/>
      <c r="I16" s="9"/>
      <c r="J16" s="9"/>
      <c r="K16" s="9"/>
      <c r="L16" s="9"/>
      <c r="M16" s="8"/>
      <c r="T16" s="5"/>
    </row>
    <row r="17" spans="1:20" ht="30" customHeight="1">
      <c r="A17" s="21" t="s">
        <v>345</v>
      </c>
      <c r="B17" s="21"/>
      <c r="C17" s="21"/>
      <c r="D17" s="21">
        <v>1</v>
      </c>
      <c r="E17" s="22">
        <f>E18+E19</f>
        <v>10607600</v>
      </c>
      <c r="F17" s="22">
        <f t="shared" si="0"/>
        <v>10607600</v>
      </c>
      <c r="G17" s="22">
        <f>G18+G19</f>
        <v>0</v>
      </c>
      <c r="H17" s="22">
        <f t="shared" si="1"/>
        <v>0</v>
      </c>
      <c r="I17" s="22">
        <f>I18+I19</f>
        <v>0</v>
      </c>
      <c r="J17" s="22">
        <f t="shared" si="2"/>
        <v>0</v>
      </c>
      <c r="K17" s="22">
        <f t="shared" ref="K17" si="5">E17+G17+I17</f>
        <v>10607600</v>
      </c>
      <c r="L17" s="22">
        <f t="shared" ref="L17" si="6">F17+H17+J17</f>
        <v>10607600</v>
      </c>
      <c r="M17" s="18"/>
      <c r="T17" s="5"/>
    </row>
    <row r="18" spans="1:20" ht="30" customHeight="1">
      <c r="A18" s="14" t="s">
        <v>346</v>
      </c>
      <c r="B18" s="14"/>
      <c r="C18" s="14"/>
      <c r="D18" s="14">
        <v>1</v>
      </c>
      <c r="E18" s="9">
        <v>0</v>
      </c>
      <c r="F18" s="9">
        <f t="shared" si="0"/>
        <v>0</v>
      </c>
      <c r="G18" s="9">
        <v>0</v>
      </c>
      <c r="H18" s="9">
        <f t="shared" si="1"/>
        <v>0</v>
      </c>
      <c r="I18" s="9">
        <f>[1]공종별집계표!$J$5</f>
        <v>0</v>
      </c>
      <c r="J18" s="9">
        <f t="shared" si="2"/>
        <v>0</v>
      </c>
      <c r="K18" s="9">
        <f t="shared" ref="K18" si="7">E18+G18+I18</f>
        <v>0</v>
      </c>
      <c r="L18" s="9">
        <f t="shared" ref="L18" si="8">F18+H18+J18</f>
        <v>0</v>
      </c>
      <c r="M18" s="14"/>
      <c r="T18" s="5"/>
    </row>
    <row r="19" spans="1:20" ht="30" customHeight="1">
      <c r="A19" s="14" t="s">
        <v>347</v>
      </c>
      <c r="B19" s="8"/>
      <c r="C19" s="8"/>
      <c r="D19" s="14">
        <v>1</v>
      </c>
      <c r="E19" s="9">
        <v>10607600</v>
      </c>
      <c r="F19" s="9">
        <f t="shared" si="0"/>
        <v>10607600</v>
      </c>
      <c r="G19" s="9">
        <f>[1]공종별집계표!$H$6</f>
        <v>0</v>
      </c>
      <c r="H19" s="9">
        <f t="shared" si="1"/>
        <v>0</v>
      </c>
      <c r="I19" s="9">
        <f>[1]공종별집계표!$J$6</f>
        <v>0</v>
      </c>
      <c r="J19" s="9">
        <f t="shared" si="2"/>
        <v>0</v>
      </c>
      <c r="K19" s="9">
        <f t="shared" ref="K19" si="9">E19+G19+I19</f>
        <v>10607600</v>
      </c>
      <c r="L19" s="9">
        <f t="shared" ref="L19" si="10">F19+H19+J19</f>
        <v>10607600</v>
      </c>
      <c r="M19" s="8"/>
      <c r="T19" s="5"/>
    </row>
    <row r="20" spans="1:20" ht="30" customHeight="1">
      <c r="A20" s="8"/>
      <c r="B20" s="8"/>
      <c r="C20" s="8"/>
      <c r="D20" s="8"/>
      <c r="E20" s="9"/>
      <c r="F20" s="9"/>
      <c r="G20" s="9"/>
      <c r="H20" s="9"/>
      <c r="I20" s="9"/>
      <c r="J20" s="9"/>
      <c r="K20" s="9"/>
      <c r="L20" s="9"/>
      <c r="M20" s="8"/>
      <c r="T20" s="5"/>
    </row>
    <row r="21" spans="1:20" ht="30" customHeight="1">
      <c r="A21" s="8"/>
      <c r="B21" s="8"/>
      <c r="C21" s="8"/>
      <c r="D21" s="8"/>
      <c r="E21" s="9"/>
      <c r="F21" s="9"/>
      <c r="G21" s="9"/>
      <c r="H21" s="9"/>
      <c r="I21" s="9"/>
      <c r="J21" s="9"/>
      <c r="K21" s="9"/>
      <c r="L21" s="9"/>
      <c r="M21" s="8"/>
      <c r="T21" s="5"/>
    </row>
    <row r="22" spans="1:20" ht="30" customHeight="1">
      <c r="A22" s="8"/>
      <c r="B22" s="8"/>
      <c r="C22" s="8"/>
      <c r="D22" s="8"/>
      <c r="E22" s="9"/>
      <c r="F22" s="9"/>
      <c r="G22" s="9"/>
      <c r="H22" s="9"/>
      <c r="I22" s="9"/>
      <c r="J22" s="9"/>
      <c r="K22" s="9"/>
      <c r="L22" s="9"/>
      <c r="M22" s="8"/>
      <c r="T22" s="5"/>
    </row>
    <row r="23" spans="1:20" ht="30" customHeight="1">
      <c r="A23" s="8"/>
      <c r="B23" s="8"/>
      <c r="C23" s="8"/>
      <c r="D23" s="8"/>
      <c r="E23" s="9"/>
      <c r="F23" s="9"/>
      <c r="G23" s="9"/>
      <c r="H23" s="9"/>
      <c r="I23" s="9"/>
      <c r="J23" s="9"/>
      <c r="K23" s="9"/>
      <c r="L23" s="9"/>
      <c r="M23" s="8"/>
      <c r="T23" s="5"/>
    </row>
    <row r="24" spans="1:20" ht="30" customHeight="1">
      <c r="A24" s="8"/>
      <c r="B24" s="8"/>
      <c r="C24" s="8"/>
      <c r="D24" s="8"/>
      <c r="E24" s="9"/>
      <c r="F24" s="9"/>
      <c r="G24" s="9"/>
      <c r="H24" s="9"/>
      <c r="I24" s="9"/>
      <c r="J24" s="9"/>
      <c r="K24" s="9"/>
      <c r="L24" s="9"/>
      <c r="M24" s="8"/>
      <c r="T24" s="5"/>
    </row>
    <row r="25" spans="1:20" ht="30" customHeight="1">
      <c r="A25" s="8"/>
      <c r="B25" s="8"/>
      <c r="C25" s="8"/>
      <c r="D25" s="8"/>
      <c r="E25" s="9"/>
      <c r="F25" s="9"/>
      <c r="G25" s="9"/>
      <c r="H25" s="9"/>
      <c r="I25" s="9"/>
      <c r="J25" s="9"/>
      <c r="K25" s="9"/>
      <c r="L25" s="9"/>
      <c r="M25" s="8"/>
      <c r="T25" s="5"/>
    </row>
    <row r="26" spans="1:20" ht="30" customHeight="1">
      <c r="A26" s="17" t="s">
        <v>74</v>
      </c>
      <c r="B26" s="18"/>
      <c r="C26" s="18"/>
      <c r="D26" s="18"/>
      <c r="E26" s="19"/>
      <c r="F26" s="19">
        <f>F5</f>
        <v>10607600</v>
      </c>
      <c r="G26" s="19"/>
      <c r="H26" s="19">
        <f>H5</f>
        <v>0</v>
      </c>
      <c r="I26" s="19"/>
      <c r="J26" s="19">
        <f>J5</f>
        <v>0</v>
      </c>
      <c r="K26" s="19"/>
      <c r="L26" s="19">
        <f>L5</f>
        <v>10607600</v>
      </c>
      <c r="M26" s="18"/>
      <c r="T26" s="5"/>
    </row>
    <row r="29" spans="1:20" ht="26.1" customHeight="1">
      <c r="F29" s="5">
        <f>'공종별내역서(건축)'!F26</f>
        <v>0</v>
      </c>
      <c r="H29" s="5">
        <f>'공종별내역서(건축)'!H26</f>
        <v>0</v>
      </c>
      <c r="J29" s="5">
        <f>'공종별내역서(건축)'!J26</f>
        <v>0</v>
      </c>
      <c r="L29" s="5">
        <f>F29+H29+J29</f>
        <v>0</v>
      </c>
    </row>
    <row r="30" spans="1:20" ht="26.1" customHeight="1">
      <c r="F30" s="5">
        <f>'공종별내역서(건축)'!F49</f>
        <v>0</v>
      </c>
      <c r="H30" s="5">
        <f>'공종별내역서(건축)'!H49</f>
        <v>0</v>
      </c>
      <c r="J30" s="5">
        <f>'공종별내역서(건축)'!J49</f>
        <v>0</v>
      </c>
      <c r="L30" s="5">
        <f t="shared" ref="L30:L38" si="11">F30+H30+J30</f>
        <v>0</v>
      </c>
    </row>
    <row r="31" spans="1:20" ht="26.1" customHeight="1">
      <c r="F31" s="5">
        <f>'공종별내역서(건축)'!F72</f>
        <v>0</v>
      </c>
      <c r="H31" s="5">
        <f>'공종별내역서(건축)'!H72</f>
        <v>0</v>
      </c>
      <c r="J31" s="5">
        <f>'공종별내역서(건축)'!J72</f>
        <v>0</v>
      </c>
      <c r="L31" s="5">
        <f t="shared" si="11"/>
        <v>0</v>
      </c>
    </row>
    <row r="32" spans="1:20" ht="26.1" customHeight="1">
      <c r="F32" s="5">
        <f>'공종별내역서(건축)'!F95</f>
        <v>0</v>
      </c>
      <c r="H32" s="5">
        <f>'공종별내역서(건축)'!H95</f>
        <v>0</v>
      </c>
      <c r="J32" s="5">
        <f>'공종별내역서(건축)'!J95</f>
        <v>0</v>
      </c>
      <c r="L32" s="5">
        <f t="shared" si="11"/>
        <v>0</v>
      </c>
    </row>
    <row r="33" spans="6:12" ht="26.1" customHeight="1">
      <c r="F33" s="5">
        <f>'공종별내역서(건축)'!F118</f>
        <v>0</v>
      </c>
      <c r="H33" s="5">
        <f>'공종별내역서(건축)'!H118</f>
        <v>0</v>
      </c>
      <c r="J33" s="5">
        <f>'공종별내역서(건축)'!J118</f>
        <v>0</v>
      </c>
      <c r="L33" s="5">
        <f t="shared" si="11"/>
        <v>0</v>
      </c>
    </row>
    <row r="34" spans="6:12" ht="26.1" customHeight="1">
      <c r="F34" s="5">
        <f>'공종별내역서(건축)'!F141</f>
        <v>0</v>
      </c>
      <c r="H34" s="5">
        <f>'공종별내역서(건축)'!H141</f>
        <v>0</v>
      </c>
      <c r="J34" s="5">
        <f>'공종별내역서(건축)'!J141</f>
        <v>0</v>
      </c>
      <c r="L34" s="5">
        <f t="shared" si="11"/>
        <v>0</v>
      </c>
    </row>
    <row r="35" spans="6:12" ht="26.1" customHeight="1">
      <c r="F35" s="5">
        <f>'공종별내역서(건축)'!F164</f>
        <v>0</v>
      </c>
      <c r="H35" s="5">
        <f>'공종별내역서(건축)'!H164</f>
        <v>0</v>
      </c>
      <c r="J35" s="5">
        <f>'공종별내역서(건축)'!J164</f>
        <v>0</v>
      </c>
      <c r="L35" s="5">
        <f t="shared" si="11"/>
        <v>0</v>
      </c>
    </row>
    <row r="36" spans="6:12" ht="26.1" customHeight="1">
      <c r="F36" s="5">
        <f>'공종별내역서(건축)'!F187</f>
        <v>0</v>
      </c>
      <c r="H36" s="5">
        <f>'공종별내역서(건축)'!H187</f>
        <v>0</v>
      </c>
      <c r="J36" s="5">
        <f>'공종별내역서(건축)'!J187</f>
        <v>0</v>
      </c>
      <c r="L36" s="5">
        <f t="shared" si="11"/>
        <v>0</v>
      </c>
    </row>
    <row r="37" spans="6:12" ht="26.1" customHeight="1">
      <c r="F37" s="16">
        <f>SUM(F29:F36)</f>
        <v>0</v>
      </c>
      <c r="G37" s="16"/>
      <c r="H37" s="16">
        <f>SUM(H29:H36)</f>
        <v>0</v>
      </c>
      <c r="I37" s="16"/>
      <c r="J37" s="16">
        <f>SUM(J29:J36)</f>
        <v>0</v>
      </c>
      <c r="K37" s="16"/>
      <c r="L37" s="16">
        <f t="shared" si="11"/>
        <v>0</v>
      </c>
    </row>
    <row r="38" spans="6:12" ht="26.1" customHeight="1">
      <c r="F38" s="16">
        <f>'공종별내역서(건축)'!F210</f>
        <v>0</v>
      </c>
      <c r="G38" s="16"/>
      <c r="H38" s="16">
        <f>'공종별내역서(건축)'!H210</f>
        <v>0</v>
      </c>
      <c r="I38" s="16"/>
      <c r="J38" s="16">
        <f>'공종별내역서(건축)'!J210</f>
        <v>0</v>
      </c>
      <c r="K38" s="16"/>
      <c r="L38" s="16">
        <f t="shared" si="11"/>
        <v>0</v>
      </c>
    </row>
    <row r="39" spans="6:12" ht="26.1" customHeight="1"/>
    <row r="40" spans="6:12" ht="26.1" customHeight="1"/>
    <row r="41" spans="6:12" ht="26.1" customHeight="1"/>
    <row r="42" spans="6:12" ht="26.1" customHeight="1"/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0"/>
  <sheetViews>
    <sheetView workbookViewId="0">
      <selection sqref="A1:M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40" t="s">
        <v>359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48" ht="30" customHeight="1">
      <c r="A2" s="41" t="s">
        <v>2</v>
      </c>
      <c r="B2" s="41" t="s">
        <v>3</v>
      </c>
      <c r="C2" s="41" t="s">
        <v>4</v>
      </c>
      <c r="D2" s="41" t="s">
        <v>5</v>
      </c>
      <c r="E2" s="41" t="s">
        <v>6</v>
      </c>
      <c r="F2" s="41"/>
      <c r="G2" s="41" t="s">
        <v>9</v>
      </c>
      <c r="H2" s="41"/>
      <c r="I2" s="41" t="s">
        <v>10</v>
      </c>
      <c r="J2" s="41"/>
      <c r="K2" s="41" t="s">
        <v>11</v>
      </c>
      <c r="L2" s="41"/>
      <c r="M2" s="41" t="s">
        <v>12</v>
      </c>
      <c r="N2" s="44" t="s">
        <v>20</v>
      </c>
      <c r="O2" s="44" t="s">
        <v>14</v>
      </c>
      <c r="P2" s="44" t="s">
        <v>21</v>
      </c>
      <c r="Q2" s="44" t="s">
        <v>13</v>
      </c>
      <c r="R2" s="44" t="s">
        <v>22</v>
      </c>
      <c r="S2" s="44" t="s">
        <v>23</v>
      </c>
      <c r="T2" s="44" t="s">
        <v>24</v>
      </c>
      <c r="U2" s="44" t="s">
        <v>25</v>
      </c>
      <c r="V2" s="44" t="s">
        <v>26</v>
      </c>
      <c r="W2" s="44" t="s">
        <v>27</v>
      </c>
      <c r="X2" s="44" t="s">
        <v>28</v>
      </c>
      <c r="Y2" s="44" t="s">
        <v>29</v>
      </c>
      <c r="Z2" s="44" t="s">
        <v>30</v>
      </c>
      <c r="AA2" s="44" t="s">
        <v>31</v>
      </c>
      <c r="AB2" s="44" t="s">
        <v>32</v>
      </c>
      <c r="AC2" s="44" t="s">
        <v>33</v>
      </c>
      <c r="AD2" s="44" t="s">
        <v>34</v>
      </c>
      <c r="AE2" s="44" t="s">
        <v>35</v>
      </c>
      <c r="AF2" s="44" t="s">
        <v>36</v>
      </c>
      <c r="AG2" s="44" t="s">
        <v>37</v>
      </c>
      <c r="AH2" s="44" t="s">
        <v>38</v>
      </c>
      <c r="AI2" s="44" t="s">
        <v>39</v>
      </c>
      <c r="AJ2" s="44" t="s">
        <v>40</v>
      </c>
      <c r="AK2" s="44" t="s">
        <v>41</v>
      </c>
      <c r="AL2" s="44" t="s">
        <v>42</v>
      </c>
      <c r="AM2" s="44" t="s">
        <v>43</v>
      </c>
      <c r="AN2" s="44" t="s">
        <v>44</v>
      </c>
      <c r="AO2" s="44" t="s">
        <v>45</v>
      </c>
      <c r="AP2" s="44" t="s">
        <v>46</v>
      </c>
      <c r="AQ2" s="44" t="s">
        <v>47</v>
      </c>
      <c r="AR2" s="44" t="s">
        <v>48</v>
      </c>
      <c r="AS2" s="44" t="s">
        <v>16</v>
      </c>
      <c r="AT2" s="44" t="s">
        <v>17</v>
      </c>
      <c r="AU2" s="44" t="s">
        <v>49</v>
      </c>
      <c r="AV2" s="44" t="s">
        <v>50</v>
      </c>
    </row>
    <row r="3" spans="1:48" ht="30" customHeight="1">
      <c r="A3" s="41"/>
      <c r="B3" s="41"/>
      <c r="C3" s="41"/>
      <c r="D3" s="41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41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</row>
    <row r="4" spans="1:48" ht="30" customHeight="1">
      <c r="A4" s="7" t="s">
        <v>56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7" t="s">
        <v>58</v>
      </c>
      <c r="B5" s="7" t="s">
        <v>59</v>
      </c>
      <c r="C5" s="7" t="s">
        <v>60</v>
      </c>
      <c r="D5" s="8">
        <v>5</v>
      </c>
      <c r="E5" s="10">
        <v>0</v>
      </c>
      <c r="F5" s="10">
        <f>TRUNC(E5*D5, 0)</f>
        <v>0</v>
      </c>
      <c r="G5" s="10">
        <v>0</v>
      </c>
      <c r="H5" s="10">
        <f>TRUNC(G5*D5, 0)</f>
        <v>0</v>
      </c>
      <c r="I5" s="10">
        <v>0</v>
      </c>
      <c r="J5" s="10">
        <f>TRUNC(I5*D5, 0)</f>
        <v>0</v>
      </c>
      <c r="K5" s="10">
        <f t="shared" ref="K5:L7" si="0">TRUNC(E5+G5+I5, 0)</f>
        <v>0</v>
      </c>
      <c r="L5" s="10">
        <f t="shared" si="0"/>
        <v>0</v>
      </c>
      <c r="M5" s="7"/>
      <c r="N5" s="2" t="s">
        <v>61</v>
      </c>
      <c r="O5" s="2" t="s">
        <v>52</v>
      </c>
      <c r="P5" s="2" t="s">
        <v>52</v>
      </c>
      <c r="Q5" s="2" t="s">
        <v>57</v>
      </c>
      <c r="R5" s="2" t="s">
        <v>62</v>
      </c>
      <c r="S5" s="2" t="s">
        <v>63</v>
      </c>
      <c r="T5" s="2" t="s">
        <v>63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64</v>
      </c>
      <c r="AV5" s="3">
        <v>4</v>
      </c>
    </row>
    <row r="6" spans="1:48" ht="30" customHeight="1">
      <c r="A6" s="7" t="s">
        <v>65</v>
      </c>
      <c r="B6" s="7" t="s">
        <v>66</v>
      </c>
      <c r="C6" s="7" t="s">
        <v>67</v>
      </c>
      <c r="D6" s="8">
        <v>119</v>
      </c>
      <c r="E6" s="10">
        <v>0</v>
      </c>
      <c r="F6" s="10">
        <f>TRUNC(E6*D6, 0)</f>
        <v>0</v>
      </c>
      <c r="G6" s="10">
        <v>0</v>
      </c>
      <c r="H6" s="10">
        <f>TRUNC(G6*D6, 0)</f>
        <v>0</v>
      </c>
      <c r="I6" s="10">
        <v>0</v>
      </c>
      <c r="J6" s="10">
        <f>TRUNC(I6*D6, 0)</f>
        <v>0</v>
      </c>
      <c r="K6" s="10">
        <f t="shared" si="0"/>
        <v>0</v>
      </c>
      <c r="L6" s="10">
        <f t="shared" si="0"/>
        <v>0</v>
      </c>
      <c r="M6" s="7"/>
      <c r="N6" s="2" t="s">
        <v>68</v>
      </c>
      <c r="O6" s="2" t="s">
        <v>52</v>
      </c>
      <c r="P6" s="2" t="s">
        <v>52</v>
      </c>
      <c r="Q6" s="2" t="s">
        <v>57</v>
      </c>
      <c r="R6" s="2" t="s">
        <v>62</v>
      </c>
      <c r="S6" s="2" t="s">
        <v>63</v>
      </c>
      <c r="T6" s="2" t="s">
        <v>63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69</v>
      </c>
      <c r="AV6" s="3">
        <v>5</v>
      </c>
    </row>
    <row r="7" spans="1:48" ht="30" customHeight="1">
      <c r="A7" s="7" t="s">
        <v>70</v>
      </c>
      <c r="B7" s="7" t="s">
        <v>71</v>
      </c>
      <c r="C7" s="7" t="s">
        <v>67</v>
      </c>
      <c r="D7" s="8">
        <v>119</v>
      </c>
      <c r="E7" s="10">
        <v>0</v>
      </c>
      <c r="F7" s="10">
        <f>TRUNC(E7*D7, 0)</f>
        <v>0</v>
      </c>
      <c r="G7" s="10">
        <v>0</v>
      </c>
      <c r="H7" s="10">
        <f>TRUNC(G7*D7, 0)</f>
        <v>0</v>
      </c>
      <c r="I7" s="10">
        <v>0</v>
      </c>
      <c r="J7" s="10">
        <f>TRUNC(I7*D7, 0)</f>
        <v>0</v>
      </c>
      <c r="K7" s="10">
        <f t="shared" si="0"/>
        <v>0</v>
      </c>
      <c r="L7" s="10">
        <f t="shared" si="0"/>
        <v>0</v>
      </c>
      <c r="M7" s="7"/>
      <c r="N7" s="2" t="s">
        <v>72</v>
      </c>
      <c r="O7" s="2" t="s">
        <v>52</v>
      </c>
      <c r="P7" s="2" t="s">
        <v>52</v>
      </c>
      <c r="Q7" s="2" t="s">
        <v>57</v>
      </c>
      <c r="R7" s="2" t="s">
        <v>62</v>
      </c>
      <c r="S7" s="2" t="s">
        <v>63</v>
      </c>
      <c r="T7" s="2" t="s">
        <v>63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73</v>
      </c>
      <c r="AV7" s="3">
        <v>52</v>
      </c>
    </row>
    <row r="8" spans="1:48" ht="30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48" ht="30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48" ht="3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48" ht="30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48" ht="30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48" ht="30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48" ht="30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48" ht="30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48" ht="30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48" ht="30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48" ht="30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48" ht="30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48" ht="30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48" ht="3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48" ht="30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48" ht="30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48" ht="30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48" ht="30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48" ht="30" customHeight="1">
      <c r="A26" s="7" t="s">
        <v>74</v>
      </c>
      <c r="B26" s="8"/>
      <c r="C26" s="8"/>
      <c r="D26" s="8"/>
      <c r="E26" s="8"/>
      <c r="F26" s="10">
        <f>SUM(F5:F25)</f>
        <v>0</v>
      </c>
      <c r="G26" s="8"/>
      <c r="H26" s="10">
        <f>SUM(H5:H25)</f>
        <v>0</v>
      </c>
      <c r="I26" s="8"/>
      <c r="J26" s="10">
        <f>SUM(J5:J25)</f>
        <v>0</v>
      </c>
      <c r="K26" s="8"/>
      <c r="L26" s="10">
        <f>SUM(L5:L25)</f>
        <v>0</v>
      </c>
      <c r="M26" s="8"/>
      <c r="N26" t="s">
        <v>75</v>
      </c>
    </row>
    <row r="27" spans="1:48" ht="30" customHeight="1">
      <c r="A27" s="7" t="s">
        <v>76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3"/>
      <c r="O27" s="3"/>
      <c r="P27" s="3"/>
      <c r="Q27" s="2" t="s">
        <v>77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30" customHeight="1">
      <c r="A28" s="7" t="s">
        <v>78</v>
      </c>
      <c r="B28" s="7" t="s">
        <v>79</v>
      </c>
      <c r="C28" s="7" t="s">
        <v>67</v>
      </c>
      <c r="D28" s="8">
        <v>14</v>
      </c>
      <c r="E28" s="10">
        <v>0</v>
      </c>
      <c r="F28" s="10">
        <f t="shared" ref="F28:F34" si="1">TRUNC(E28*D28, 0)</f>
        <v>0</v>
      </c>
      <c r="G28" s="10">
        <v>0</v>
      </c>
      <c r="H28" s="10">
        <f t="shared" ref="H28:H34" si="2">TRUNC(G28*D28, 0)</f>
        <v>0</v>
      </c>
      <c r="I28" s="10">
        <v>0</v>
      </c>
      <c r="J28" s="10">
        <f t="shared" ref="J28:J34" si="3">TRUNC(I28*D28, 0)</f>
        <v>0</v>
      </c>
      <c r="K28" s="10">
        <f t="shared" ref="K28:L34" si="4">TRUNC(E28+G28+I28, 0)</f>
        <v>0</v>
      </c>
      <c r="L28" s="10">
        <f t="shared" si="4"/>
        <v>0</v>
      </c>
      <c r="M28" s="7"/>
      <c r="N28" s="2" t="s">
        <v>80</v>
      </c>
      <c r="O28" s="2" t="s">
        <v>52</v>
      </c>
      <c r="P28" s="2" t="s">
        <v>52</v>
      </c>
      <c r="Q28" s="2" t="s">
        <v>77</v>
      </c>
      <c r="R28" s="2" t="s">
        <v>63</v>
      </c>
      <c r="S28" s="2" t="s">
        <v>63</v>
      </c>
      <c r="T28" s="2" t="s">
        <v>62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 t="s">
        <v>52</v>
      </c>
      <c r="AS28" s="2" t="s">
        <v>52</v>
      </c>
      <c r="AT28" s="3"/>
      <c r="AU28" s="2" t="s">
        <v>81</v>
      </c>
      <c r="AV28" s="3">
        <v>9</v>
      </c>
    </row>
    <row r="29" spans="1:48" ht="30" customHeight="1">
      <c r="A29" s="7" t="s">
        <v>82</v>
      </c>
      <c r="B29" s="7" t="s">
        <v>52</v>
      </c>
      <c r="C29" s="7" t="s">
        <v>67</v>
      </c>
      <c r="D29" s="8">
        <v>13</v>
      </c>
      <c r="E29" s="10">
        <v>0</v>
      </c>
      <c r="F29" s="10">
        <f t="shared" si="1"/>
        <v>0</v>
      </c>
      <c r="G29" s="10">
        <v>0</v>
      </c>
      <c r="H29" s="10">
        <f t="shared" si="2"/>
        <v>0</v>
      </c>
      <c r="I29" s="10">
        <v>0</v>
      </c>
      <c r="J29" s="10">
        <f t="shared" si="3"/>
        <v>0</v>
      </c>
      <c r="K29" s="10">
        <f t="shared" si="4"/>
        <v>0</v>
      </c>
      <c r="L29" s="10">
        <f t="shared" si="4"/>
        <v>0</v>
      </c>
      <c r="M29" s="7"/>
      <c r="N29" s="2" t="s">
        <v>83</v>
      </c>
      <c r="O29" s="2" t="s">
        <v>52</v>
      </c>
      <c r="P29" s="2" t="s">
        <v>52</v>
      </c>
      <c r="Q29" s="2" t="s">
        <v>77</v>
      </c>
      <c r="R29" s="2" t="s">
        <v>62</v>
      </c>
      <c r="S29" s="2" t="s">
        <v>63</v>
      </c>
      <c r="T29" s="2" t="s">
        <v>63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52</v>
      </c>
      <c r="AS29" s="2" t="s">
        <v>52</v>
      </c>
      <c r="AT29" s="3"/>
      <c r="AU29" s="2" t="s">
        <v>84</v>
      </c>
      <c r="AV29" s="3">
        <v>12</v>
      </c>
    </row>
    <row r="30" spans="1:48" ht="30" customHeight="1">
      <c r="A30" s="7" t="s">
        <v>78</v>
      </c>
      <c r="B30" s="7" t="s">
        <v>85</v>
      </c>
      <c r="C30" s="7" t="s">
        <v>67</v>
      </c>
      <c r="D30" s="8">
        <v>112</v>
      </c>
      <c r="E30" s="10">
        <v>0</v>
      </c>
      <c r="F30" s="10">
        <f t="shared" si="1"/>
        <v>0</v>
      </c>
      <c r="G30" s="10">
        <v>0</v>
      </c>
      <c r="H30" s="10">
        <f t="shared" si="2"/>
        <v>0</v>
      </c>
      <c r="I30" s="10">
        <v>0</v>
      </c>
      <c r="J30" s="10">
        <f t="shared" si="3"/>
        <v>0</v>
      </c>
      <c r="K30" s="10">
        <f t="shared" si="4"/>
        <v>0</v>
      </c>
      <c r="L30" s="10">
        <f t="shared" si="4"/>
        <v>0</v>
      </c>
      <c r="M30" s="7"/>
      <c r="N30" s="2" t="s">
        <v>86</v>
      </c>
      <c r="O30" s="2" t="s">
        <v>52</v>
      </c>
      <c r="P30" s="2" t="s">
        <v>52</v>
      </c>
      <c r="Q30" s="2" t="s">
        <v>77</v>
      </c>
      <c r="R30" s="2" t="s">
        <v>63</v>
      </c>
      <c r="S30" s="2" t="s">
        <v>63</v>
      </c>
      <c r="T30" s="2" t="s">
        <v>62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87</v>
      </c>
      <c r="AV30" s="3">
        <v>10</v>
      </c>
    </row>
    <row r="31" spans="1:48" ht="30" customHeight="1">
      <c r="A31" s="7" t="s">
        <v>88</v>
      </c>
      <c r="B31" s="7" t="s">
        <v>52</v>
      </c>
      <c r="C31" s="7" t="s">
        <v>67</v>
      </c>
      <c r="D31" s="8">
        <v>107</v>
      </c>
      <c r="E31" s="10">
        <v>0</v>
      </c>
      <c r="F31" s="10">
        <f t="shared" si="1"/>
        <v>0</v>
      </c>
      <c r="G31" s="10">
        <v>0</v>
      </c>
      <c r="H31" s="10">
        <f t="shared" si="2"/>
        <v>0</v>
      </c>
      <c r="I31" s="10">
        <v>0</v>
      </c>
      <c r="J31" s="10">
        <f t="shared" si="3"/>
        <v>0</v>
      </c>
      <c r="K31" s="10">
        <f t="shared" si="4"/>
        <v>0</v>
      </c>
      <c r="L31" s="10">
        <f t="shared" si="4"/>
        <v>0</v>
      </c>
      <c r="M31" s="7"/>
      <c r="N31" s="2" t="s">
        <v>89</v>
      </c>
      <c r="O31" s="2" t="s">
        <v>52</v>
      </c>
      <c r="P31" s="2" t="s">
        <v>52</v>
      </c>
      <c r="Q31" s="2" t="s">
        <v>77</v>
      </c>
      <c r="R31" s="2" t="s">
        <v>62</v>
      </c>
      <c r="S31" s="2" t="s">
        <v>63</v>
      </c>
      <c r="T31" s="2" t="s">
        <v>63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90</v>
      </c>
      <c r="AV31" s="3">
        <v>13</v>
      </c>
    </row>
    <row r="32" spans="1:48" ht="30" customHeight="1">
      <c r="A32" s="7" t="s">
        <v>91</v>
      </c>
      <c r="B32" s="7" t="s">
        <v>92</v>
      </c>
      <c r="C32" s="7" t="s">
        <v>67</v>
      </c>
      <c r="D32" s="8">
        <v>6</v>
      </c>
      <c r="E32" s="10">
        <v>0</v>
      </c>
      <c r="F32" s="10">
        <f t="shared" si="1"/>
        <v>0</v>
      </c>
      <c r="G32" s="10">
        <v>0</v>
      </c>
      <c r="H32" s="10">
        <f t="shared" si="2"/>
        <v>0</v>
      </c>
      <c r="I32" s="10">
        <v>0</v>
      </c>
      <c r="J32" s="10">
        <f t="shared" si="3"/>
        <v>0</v>
      </c>
      <c r="K32" s="10">
        <f t="shared" si="4"/>
        <v>0</v>
      </c>
      <c r="L32" s="10">
        <f t="shared" si="4"/>
        <v>0</v>
      </c>
      <c r="M32" s="7"/>
      <c r="N32" s="2" t="s">
        <v>93</v>
      </c>
      <c r="O32" s="2" t="s">
        <v>52</v>
      </c>
      <c r="P32" s="2" t="s">
        <v>52</v>
      </c>
      <c r="Q32" s="2" t="s">
        <v>77</v>
      </c>
      <c r="R32" s="2" t="s">
        <v>62</v>
      </c>
      <c r="S32" s="2" t="s">
        <v>63</v>
      </c>
      <c r="T32" s="2" t="s">
        <v>63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94</v>
      </c>
      <c r="AV32" s="3">
        <v>11</v>
      </c>
    </row>
    <row r="33" spans="1:48" ht="30" customHeight="1">
      <c r="A33" s="7" t="s">
        <v>95</v>
      </c>
      <c r="B33" s="7" t="s">
        <v>96</v>
      </c>
      <c r="C33" s="7" t="s">
        <v>67</v>
      </c>
      <c r="D33" s="8">
        <v>55</v>
      </c>
      <c r="E33" s="10">
        <v>0</v>
      </c>
      <c r="F33" s="10">
        <f t="shared" si="1"/>
        <v>0</v>
      </c>
      <c r="G33" s="10">
        <v>0</v>
      </c>
      <c r="H33" s="10">
        <f t="shared" si="2"/>
        <v>0</v>
      </c>
      <c r="I33" s="10">
        <v>0</v>
      </c>
      <c r="J33" s="10">
        <f t="shared" si="3"/>
        <v>0</v>
      </c>
      <c r="K33" s="10">
        <f t="shared" si="4"/>
        <v>0</v>
      </c>
      <c r="L33" s="10">
        <f t="shared" si="4"/>
        <v>0</v>
      </c>
      <c r="M33" s="7"/>
      <c r="N33" s="2" t="s">
        <v>97</v>
      </c>
      <c r="O33" s="2" t="s">
        <v>52</v>
      </c>
      <c r="P33" s="2" t="s">
        <v>52</v>
      </c>
      <c r="Q33" s="2" t="s">
        <v>77</v>
      </c>
      <c r="R33" s="2" t="s">
        <v>62</v>
      </c>
      <c r="S33" s="2" t="s">
        <v>63</v>
      </c>
      <c r="T33" s="2" t="s">
        <v>63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98</v>
      </c>
      <c r="AV33" s="3">
        <v>14</v>
      </c>
    </row>
    <row r="34" spans="1:48" ht="30" customHeight="1">
      <c r="A34" s="7" t="s">
        <v>95</v>
      </c>
      <c r="B34" s="7" t="s">
        <v>99</v>
      </c>
      <c r="C34" s="7" t="s">
        <v>67</v>
      </c>
      <c r="D34" s="8">
        <v>19</v>
      </c>
      <c r="E34" s="10">
        <v>0</v>
      </c>
      <c r="F34" s="10">
        <f t="shared" si="1"/>
        <v>0</v>
      </c>
      <c r="G34" s="10">
        <v>0</v>
      </c>
      <c r="H34" s="10">
        <f t="shared" si="2"/>
        <v>0</v>
      </c>
      <c r="I34" s="10">
        <v>0</v>
      </c>
      <c r="J34" s="10">
        <f t="shared" si="3"/>
        <v>0</v>
      </c>
      <c r="K34" s="10">
        <f t="shared" si="4"/>
        <v>0</v>
      </c>
      <c r="L34" s="10">
        <f t="shared" si="4"/>
        <v>0</v>
      </c>
      <c r="M34" s="7"/>
      <c r="N34" s="2" t="s">
        <v>100</v>
      </c>
      <c r="O34" s="2" t="s">
        <v>52</v>
      </c>
      <c r="P34" s="2" t="s">
        <v>52</v>
      </c>
      <c r="Q34" s="2" t="s">
        <v>77</v>
      </c>
      <c r="R34" s="2" t="s">
        <v>62</v>
      </c>
      <c r="S34" s="2" t="s">
        <v>63</v>
      </c>
      <c r="T34" s="2" t="s">
        <v>63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101</v>
      </c>
      <c r="AV34" s="3">
        <v>15</v>
      </c>
    </row>
    <row r="35" spans="1:48" ht="3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48" ht="3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48" ht="30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48" ht="30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48" ht="30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48" ht="3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48" ht="30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48" ht="30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48" ht="30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48" ht="3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48" ht="3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48" ht="30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48" ht="3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48" ht="3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48" ht="30" customHeight="1">
      <c r="A49" s="7" t="s">
        <v>74</v>
      </c>
      <c r="B49" s="8"/>
      <c r="C49" s="8"/>
      <c r="D49" s="8"/>
      <c r="E49" s="8"/>
      <c r="F49" s="10">
        <f>SUM(F28:F48)</f>
        <v>0</v>
      </c>
      <c r="G49" s="8"/>
      <c r="H49" s="10">
        <f>SUM(H28:H48)</f>
        <v>0</v>
      </c>
      <c r="I49" s="8"/>
      <c r="J49" s="10">
        <f>SUM(J28:J48)</f>
        <v>0</v>
      </c>
      <c r="K49" s="8"/>
      <c r="L49" s="10">
        <f>SUM(L28:L48)</f>
        <v>0</v>
      </c>
      <c r="M49" s="8"/>
      <c r="N49" t="s">
        <v>75</v>
      </c>
    </row>
    <row r="50" spans="1:48" ht="30" customHeight="1">
      <c r="A50" s="7" t="s">
        <v>102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3"/>
      <c r="O50" s="3"/>
      <c r="P50" s="3"/>
      <c r="Q50" s="2" t="s">
        <v>103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30" customHeight="1">
      <c r="A51" s="7" t="s">
        <v>104</v>
      </c>
      <c r="B51" s="7" t="s">
        <v>105</v>
      </c>
      <c r="C51" s="7" t="s">
        <v>67</v>
      </c>
      <c r="D51" s="8">
        <v>119</v>
      </c>
      <c r="E51" s="10">
        <v>0</v>
      </c>
      <c r="F51" s="10">
        <f>TRUNC(E51*D51, 0)</f>
        <v>0</v>
      </c>
      <c r="G51" s="10">
        <v>0</v>
      </c>
      <c r="H51" s="10">
        <f>TRUNC(G51*D51, 0)</f>
        <v>0</v>
      </c>
      <c r="I51" s="10">
        <v>0</v>
      </c>
      <c r="J51" s="10">
        <f>TRUNC(I51*D51, 0)</f>
        <v>0</v>
      </c>
      <c r="K51" s="10">
        <f t="shared" ref="K51:L54" si="5">TRUNC(E51+G51+I51, 0)</f>
        <v>0</v>
      </c>
      <c r="L51" s="10">
        <f t="shared" si="5"/>
        <v>0</v>
      </c>
      <c r="M51" s="7"/>
      <c r="N51" s="2" t="s">
        <v>106</v>
      </c>
      <c r="O51" s="2" t="s">
        <v>52</v>
      </c>
      <c r="P51" s="2" t="s">
        <v>52</v>
      </c>
      <c r="Q51" s="2" t="s">
        <v>103</v>
      </c>
      <c r="R51" s="2" t="s">
        <v>62</v>
      </c>
      <c r="S51" s="2" t="s">
        <v>63</v>
      </c>
      <c r="T51" s="2" t="s">
        <v>63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" t="s">
        <v>52</v>
      </c>
      <c r="AS51" s="2" t="s">
        <v>52</v>
      </c>
      <c r="AT51" s="3"/>
      <c r="AU51" s="2" t="s">
        <v>107</v>
      </c>
      <c r="AV51" s="3">
        <v>18</v>
      </c>
    </row>
    <row r="52" spans="1:48" ht="30" customHeight="1">
      <c r="A52" s="7" t="s">
        <v>108</v>
      </c>
      <c r="B52" s="7" t="s">
        <v>109</v>
      </c>
      <c r="C52" s="7" t="s">
        <v>110</v>
      </c>
      <c r="D52" s="8">
        <v>3</v>
      </c>
      <c r="E52" s="10">
        <v>0</v>
      </c>
      <c r="F52" s="10">
        <f>TRUNC(E52*D52, 0)</f>
        <v>0</v>
      </c>
      <c r="G52" s="10">
        <v>0</v>
      </c>
      <c r="H52" s="10">
        <f>TRUNC(G52*D52, 0)</f>
        <v>0</v>
      </c>
      <c r="I52" s="10">
        <v>0</v>
      </c>
      <c r="J52" s="10">
        <f>TRUNC(I52*D52, 0)</f>
        <v>0</v>
      </c>
      <c r="K52" s="10">
        <f t="shared" si="5"/>
        <v>0</v>
      </c>
      <c r="L52" s="10">
        <f t="shared" si="5"/>
        <v>0</v>
      </c>
      <c r="M52" s="7"/>
      <c r="N52" s="2" t="s">
        <v>111</v>
      </c>
      <c r="O52" s="2" t="s">
        <v>52</v>
      </c>
      <c r="P52" s="2" t="s">
        <v>52</v>
      </c>
      <c r="Q52" s="2" t="s">
        <v>103</v>
      </c>
      <c r="R52" s="2" t="s">
        <v>62</v>
      </c>
      <c r="S52" s="2" t="s">
        <v>63</v>
      </c>
      <c r="T52" s="2" t="s">
        <v>63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" t="s">
        <v>52</v>
      </c>
      <c r="AS52" s="2" t="s">
        <v>52</v>
      </c>
      <c r="AT52" s="3"/>
      <c r="AU52" s="2" t="s">
        <v>112</v>
      </c>
      <c r="AV52" s="3">
        <v>19</v>
      </c>
    </row>
    <row r="53" spans="1:48" ht="30" customHeight="1">
      <c r="A53" s="7" t="s">
        <v>113</v>
      </c>
      <c r="B53" s="7" t="s">
        <v>114</v>
      </c>
      <c r="C53" s="7" t="s">
        <v>110</v>
      </c>
      <c r="D53" s="8">
        <v>76</v>
      </c>
      <c r="E53" s="10">
        <v>0</v>
      </c>
      <c r="F53" s="10">
        <f>TRUNC(E53*D53, 0)</f>
        <v>0</v>
      </c>
      <c r="G53" s="10">
        <v>0</v>
      </c>
      <c r="H53" s="10">
        <f>TRUNC(G53*D53, 0)</f>
        <v>0</v>
      </c>
      <c r="I53" s="10">
        <v>0</v>
      </c>
      <c r="J53" s="10">
        <f>TRUNC(I53*D53, 0)</f>
        <v>0</v>
      </c>
      <c r="K53" s="10">
        <f t="shared" si="5"/>
        <v>0</v>
      </c>
      <c r="L53" s="10">
        <f t="shared" si="5"/>
        <v>0</v>
      </c>
      <c r="M53" s="7"/>
      <c r="N53" s="2" t="s">
        <v>115</v>
      </c>
      <c r="O53" s="2" t="s">
        <v>52</v>
      </c>
      <c r="P53" s="2" t="s">
        <v>52</v>
      </c>
      <c r="Q53" s="2" t="s">
        <v>103</v>
      </c>
      <c r="R53" s="2" t="s">
        <v>62</v>
      </c>
      <c r="S53" s="2" t="s">
        <v>63</v>
      </c>
      <c r="T53" s="2" t="s">
        <v>63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52</v>
      </c>
      <c r="AS53" s="2" t="s">
        <v>52</v>
      </c>
      <c r="AT53" s="3"/>
      <c r="AU53" s="2" t="s">
        <v>116</v>
      </c>
      <c r="AV53" s="3">
        <v>20</v>
      </c>
    </row>
    <row r="54" spans="1:48" ht="30" customHeight="1">
      <c r="A54" s="7" t="s">
        <v>117</v>
      </c>
      <c r="B54" s="7" t="s">
        <v>118</v>
      </c>
      <c r="C54" s="7" t="s">
        <v>110</v>
      </c>
      <c r="D54" s="8">
        <v>8</v>
      </c>
      <c r="E54" s="10">
        <v>0</v>
      </c>
      <c r="F54" s="10">
        <f>TRUNC(E54*D54, 0)</f>
        <v>0</v>
      </c>
      <c r="G54" s="10">
        <v>0</v>
      </c>
      <c r="H54" s="10">
        <f>TRUNC(G54*D54, 0)</f>
        <v>0</v>
      </c>
      <c r="I54" s="10">
        <v>0</v>
      </c>
      <c r="J54" s="10">
        <f>TRUNC(I54*D54, 0)</f>
        <v>0</v>
      </c>
      <c r="K54" s="10">
        <f t="shared" si="5"/>
        <v>0</v>
      </c>
      <c r="L54" s="10">
        <f t="shared" si="5"/>
        <v>0</v>
      </c>
      <c r="M54" s="7"/>
      <c r="N54" s="2" t="s">
        <v>119</v>
      </c>
      <c r="O54" s="2" t="s">
        <v>52</v>
      </c>
      <c r="P54" s="2" t="s">
        <v>52</v>
      </c>
      <c r="Q54" s="2" t="s">
        <v>103</v>
      </c>
      <c r="R54" s="2" t="s">
        <v>63</v>
      </c>
      <c r="S54" s="2" t="s">
        <v>63</v>
      </c>
      <c r="T54" s="2" t="s">
        <v>62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52</v>
      </c>
      <c r="AS54" s="2" t="s">
        <v>52</v>
      </c>
      <c r="AT54" s="3"/>
      <c r="AU54" s="2" t="s">
        <v>120</v>
      </c>
      <c r="AV54" s="3">
        <v>17</v>
      </c>
    </row>
    <row r="55" spans="1:48" ht="30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48" ht="3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48" ht="3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48" ht="3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48" ht="3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48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48" ht="3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48" ht="3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48" ht="3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48" ht="3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48" ht="3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48" ht="30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48" ht="30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48" ht="30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48" ht="30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48" ht="30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48" ht="30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48" ht="30" customHeight="1">
      <c r="A72" s="7" t="s">
        <v>74</v>
      </c>
      <c r="B72" s="8"/>
      <c r="C72" s="8"/>
      <c r="D72" s="8"/>
      <c r="E72" s="8"/>
      <c r="F72" s="10">
        <f>SUM(F51:F71)</f>
        <v>0</v>
      </c>
      <c r="G72" s="8"/>
      <c r="H72" s="10">
        <f>SUM(H51:H71)</f>
        <v>0</v>
      </c>
      <c r="I72" s="8"/>
      <c r="J72" s="10">
        <f>SUM(J51:J71)</f>
        <v>0</v>
      </c>
      <c r="K72" s="8"/>
      <c r="L72" s="10">
        <f>SUM(L51:L71)</f>
        <v>0</v>
      </c>
      <c r="M72" s="8"/>
      <c r="N72" t="s">
        <v>75</v>
      </c>
    </row>
    <row r="73" spans="1:48" ht="30" customHeight="1">
      <c r="A73" s="7" t="s">
        <v>121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3"/>
      <c r="O73" s="3"/>
      <c r="P73" s="3"/>
      <c r="Q73" s="2" t="s">
        <v>122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ht="30" customHeight="1">
      <c r="A74" s="7" t="s">
        <v>123</v>
      </c>
      <c r="B74" s="7" t="s">
        <v>124</v>
      </c>
      <c r="C74" s="7" t="s">
        <v>67</v>
      </c>
      <c r="D74" s="8">
        <v>30</v>
      </c>
      <c r="E74" s="10">
        <v>0</v>
      </c>
      <c r="F74" s="10">
        <f>TRUNC(E74*D74, 0)</f>
        <v>0</v>
      </c>
      <c r="G74" s="10">
        <v>0</v>
      </c>
      <c r="H74" s="10">
        <f>TRUNC(G74*D74, 0)</f>
        <v>0</v>
      </c>
      <c r="I74" s="10">
        <v>0</v>
      </c>
      <c r="J74" s="10">
        <f>TRUNC(I74*D74, 0)</f>
        <v>0</v>
      </c>
      <c r="K74" s="10">
        <f>TRUNC(E74+G74+I74, 0)</f>
        <v>0</v>
      </c>
      <c r="L74" s="10">
        <f>TRUNC(F74+H74+J74, 0)</f>
        <v>0</v>
      </c>
      <c r="M74" s="7"/>
      <c r="N74" s="2" t="s">
        <v>125</v>
      </c>
      <c r="O74" s="2" t="s">
        <v>52</v>
      </c>
      <c r="P74" s="2" t="s">
        <v>52</v>
      </c>
      <c r="Q74" s="2" t="s">
        <v>122</v>
      </c>
      <c r="R74" s="2" t="s">
        <v>62</v>
      </c>
      <c r="S74" s="2" t="s">
        <v>63</v>
      </c>
      <c r="T74" s="2" t="s">
        <v>63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2" t="s">
        <v>52</v>
      </c>
      <c r="AS74" s="2" t="s">
        <v>52</v>
      </c>
      <c r="AT74" s="3"/>
      <c r="AU74" s="2" t="s">
        <v>126</v>
      </c>
      <c r="AV74" s="3">
        <v>22</v>
      </c>
    </row>
    <row r="75" spans="1:48" ht="30" customHeight="1">
      <c r="A75" s="7" t="s">
        <v>127</v>
      </c>
      <c r="B75" s="7" t="s">
        <v>52</v>
      </c>
      <c r="C75" s="7" t="s">
        <v>110</v>
      </c>
      <c r="D75" s="8">
        <v>22</v>
      </c>
      <c r="E75" s="10">
        <v>0</v>
      </c>
      <c r="F75" s="10">
        <f>TRUNC(E75*D75, 0)</f>
        <v>0</v>
      </c>
      <c r="G75" s="10">
        <v>0</v>
      </c>
      <c r="H75" s="10">
        <f>TRUNC(G75*D75, 0)</f>
        <v>0</v>
      </c>
      <c r="I75" s="10">
        <v>0</v>
      </c>
      <c r="J75" s="10">
        <f>TRUNC(I75*D75, 0)</f>
        <v>0</v>
      </c>
      <c r="K75" s="10">
        <f>TRUNC(E75+G75+I75, 0)</f>
        <v>0</v>
      </c>
      <c r="L75" s="10">
        <f>TRUNC(F75+H75+J75, 0)</f>
        <v>0</v>
      </c>
      <c r="M75" s="7"/>
      <c r="N75" s="2" t="s">
        <v>128</v>
      </c>
      <c r="O75" s="2" t="s">
        <v>52</v>
      </c>
      <c r="P75" s="2" t="s">
        <v>52</v>
      </c>
      <c r="Q75" s="2" t="s">
        <v>122</v>
      </c>
      <c r="R75" s="2" t="s">
        <v>62</v>
      </c>
      <c r="S75" s="2" t="s">
        <v>63</v>
      </c>
      <c r="T75" s="2" t="s">
        <v>63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2" t="s">
        <v>52</v>
      </c>
      <c r="AS75" s="2" t="s">
        <v>52</v>
      </c>
      <c r="AT75" s="3"/>
      <c r="AU75" s="2" t="s">
        <v>129</v>
      </c>
      <c r="AV75" s="3">
        <v>23</v>
      </c>
    </row>
    <row r="76" spans="1:48" ht="3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48" ht="3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48" ht="3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48" ht="3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48" ht="3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48" ht="3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48" ht="3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48" ht="3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48" ht="3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48" ht="30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48" ht="30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48" ht="30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48" ht="30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48" ht="30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48" ht="30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48" ht="30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48" ht="30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48" ht="30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48" ht="30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48" ht="30" customHeight="1">
      <c r="A95" s="7" t="s">
        <v>74</v>
      </c>
      <c r="B95" s="8"/>
      <c r="C95" s="8"/>
      <c r="D95" s="8"/>
      <c r="E95" s="8"/>
      <c r="F95" s="10">
        <f>SUM(F74:F94)</f>
        <v>0</v>
      </c>
      <c r="G95" s="8"/>
      <c r="H95" s="10">
        <f>SUM(H74:H94)</f>
        <v>0</v>
      </c>
      <c r="I95" s="8"/>
      <c r="J95" s="10">
        <f>SUM(J74:J94)</f>
        <v>0</v>
      </c>
      <c r="K95" s="8"/>
      <c r="L95" s="10">
        <f>SUM(L74:L94)</f>
        <v>0</v>
      </c>
      <c r="M95" s="8"/>
      <c r="N95" t="s">
        <v>75</v>
      </c>
    </row>
    <row r="96" spans="1:48" ht="30" customHeight="1">
      <c r="A96" s="7" t="s">
        <v>130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3"/>
      <c r="O96" s="3"/>
      <c r="P96" s="3"/>
      <c r="Q96" s="2" t="s">
        <v>131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ht="30" customHeight="1">
      <c r="A97" s="7" t="s">
        <v>132</v>
      </c>
      <c r="B97" s="7" t="s">
        <v>133</v>
      </c>
      <c r="C97" s="7" t="s">
        <v>134</v>
      </c>
      <c r="D97" s="8">
        <v>3</v>
      </c>
      <c r="E97" s="10">
        <v>0</v>
      </c>
      <c r="F97" s="10">
        <f t="shared" ref="F97:F102" si="6">TRUNC(E97*D97, 0)</f>
        <v>0</v>
      </c>
      <c r="G97" s="10">
        <v>0</v>
      </c>
      <c r="H97" s="10">
        <f>TRUNC(G97*D97, 0)</f>
        <v>0</v>
      </c>
      <c r="I97" s="10">
        <v>0</v>
      </c>
      <c r="J97" s="10">
        <f>TRUNC(I97*D97, 0)</f>
        <v>0</v>
      </c>
      <c r="K97" s="10">
        <f t="shared" ref="K97:L101" si="7">TRUNC(E97+G97+I97, 0)</f>
        <v>0</v>
      </c>
      <c r="L97" s="10">
        <f t="shared" si="7"/>
        <v>0</v>
      </c>
      <c r="M97" s="7"/>
      <c r="N97" s="2" t="s">
        <v>135</v>
      </c>
      <c r="O97" s="2" t="s">
        <v>52</v>
      </c>
      <c r="P97" s="2" t="s">
        <v>52</v>
      </c>
      <c r="Q97" s="2" t="s">
        <v>131</v>
      </c>
      <c r="R97" s="2" t="s">
        <v>62</v>
      </c>
      <c r="S97" s="2" t="s">
        <v>63</v>
      </c>
      <c r="T97" s="2" t="s">
        <v>63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2" t="s">
        <v>52</v>
      </c>
      <c r="AS97" s="2" t="s">
        <v>52</v>
      </c>
      <c r="AT97" s="3"/>
      <c r="AU97" s="2" t="s">
        <v>136</v>
      </c>
      <c r="AV97" s="3">
        <v>28</v>
      </c>
    </row>
    <row r="98" spans="1:48" ht="30" customHeight="1">
      <c r="A98" s="7" t="s">
        <v>137</v>
      </c>
      <c r="B98" s="7" t="s">
        <v>138</v>
      </c>
      <c r="C98" s="7" t="s">
        <v>139</v>
      </c>
      <c r="D98" s="8">
        <v>3</v>
      </c>
      <c r="E98" s="10">
        <v>0</v>
      </c>
      <c r="F98" s="10">
        <f t="shared" si="6"/>
        <v>0</v>
      </c>
      <c r="G98" s="10">
        <v>0</v>
      </c>
      <c r="H98" s="10">
        <f>TRUNC(G98*D98, 0)</f>
        <v>0</v>
      </c>
      <c r="I98" s="10">
        <v>0</v>
      </c>
      <c r="J98" s="10">
        <f>TRUNC(I98*D98, 0)</f>
        <v>0</v>
      </c>
      <c r="K98" s="10">
        <f t="shared" si="7"/>
        <v>0</v>
      </c>
      <c r="L98" s="10">
        <f t="shared" si="7"/>
        <v>0</v>
      </c>
      <c r="M98" s="7"/>
      <c r="N98" s="2" t="s">
        <v>140</v>
      </c>
      <c r="O98" s="2" t="s">
        <v>52</v>
      </c>
      <c r="P98" s="2" t="s">
        <v>52</v>
      </c>
      <c r="Q98" s="2" t="s">
        <v>131</v>
      </c>
      <c r="R98" s="2" t="s">
        <v>63</v>
      </c>
      <c r="S98" s="2" t="s">
        <v>63</v>
      </c>
      <c r="T98" s="2" t="s">
        <v>62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2" t="s">
        <v>52</v>
      </c>
      <c r="AS98" s="2" t="s">
        <v>52</v>
      </c>
      <c r="AT98" s="3"/>
      <c r="AU98" s="2" t="s">
        <v>141</v>
      </c>
      <c r="AV98" s="3">
        <v>25</v>
      </c>
    </row>
    <row r="99" spans="1:48" ht="30" customHeight="1">
      <c r="A99" s="7" t="s">
        <v>142</v>
      </c>
      <c r="B99" s="7" t="s">
        <v>143</v>
      </c>
      <c r="C99" s="7" t="s">
        <v>144</v>
      </c>
      <c r="D99" s="8">
        <v>1</v>
      </c>
      <c r="E99" s="10">
        <v>0</v>
      </c>
      <c r="F99" s="10">
        <f t="shared" si="6"/>
        <v>0</v>
      </c>
      <c r="G99" s="10">
        <v>0</v>
      </c>
      <c r="H99" s="10">
        <f>TRUNC(G99*D99, 0)</f>
        <v>0</v>
      </c>
      <c r="I99" s="10">
        <v>0</v>
      </c>
      <c r="J99" s="10">
        <f>TRUNC(I99*D99, 0)</f>
        <v>0</v>
      </c>
      <c r="K99" s="10">
        <f t="shared" si="7"/>
        <v>0</v>
      </c>
      <c r="L99" s="10">
        <f t="shared" si="7"/>
        <v>0</v>
      </c>
      <c r="M99" s="7"/>
      <c r="N99" s="2" t="s">
        <v>145</v>
      </c>
      <c r="O99" s="2" t="s">
        <v>52</v>
      </c>
      <c r="P99" s="2" t="s">
        <v>52</v>
      </c>
      <c r="Q99" s="2" t="s">
        <v>131</v>
      </c>
      <c r="R99" s="2" t="s">
        <v>63</v>
      </c>
      <c r="S99" s="2" t="s">
        <v>63</v>
      </c>
      <c r="T99" s="2" t="s">
        <v>62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2" t="s">
        <v>52</v>
      </c>
      <c r="AS99" s="2" t="s">
        <v>52</v>
      </c>
      <c r="AT99" s="3"/>
      <c r="AU99" s="2" t="s">
        <v>146</v>
      </c>
      <c r="AV99" s="3">
        <v>49</v>
      </c>
    </row>
    <row r="100" spans="1:48" ht="30" customHeight="1">
      <c r="A100" s="7" t="s">
        <v>147</v>
      </c>
      <c r="B100" s="7" t="s">
        <v>148</v>
      </c>
      <c r="C100" s="7" t="s">
        <v>149</v>
      </c>
      <c r="D100" s="8">
        <v>1</v>
      </c>
      <c r="E100" s="10">
        <v>0</v>
      </c>
      <c r="F100" s="10">
        <f t="shared" si="6"/>
        <v>0</v>
      </c>
      <c r="G100" s="10">
        <v>0</v>
      </c>
      <c r="H100" s="10">
        <f>TRUNC(G100*D100, 0)</f>
        <v>0</v>
      </c>
      <c r="I100" s="10">
        <v>0</v>
      </c>
      <c r="J100" s="10">
        <f>TRUNC(I100*D100, 0)</f>
        <v>0</v>
      </c>
      <c r="K100" s="10">
        <f t="shared" si="7"/>
        <v>0</v>
      </c>
      <c r="L100" s="10">
        <f t="shared" si="7"/>
        <v>0</v>
      </c>
      <c r="M100" s="7"/>
      <c r="N100" s="2" t="s">
        <v>150</v>
      </c>
      <c r="O100" s="2" t="s">
        <v>52</v>
      </c>
      <c r="P100" s="2" t="s">
        <v>52</v>
      </c>
      <c r="Q100" s="2" t="s">
        <v>131</v>
      </c>
      <c r="R100" s="2" t="s">
        <v>62</v>
      </c>
      <c r="S100" s="2" t="s">
        <v>63</v>
      </c>
      <c r="T100" s="2" t="s">
        <v>63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2" t="s">
        <v>52</v>
      </c>
      <c r="AS100" s="2" t="s">
        <v>52</v>
      </c>
      <c r="AT100" s="3"/>
      <c r="AU100" s="2" t="s">
        <v>151</v>
      </c>
      <c r="AV100" s="3">
        <v>30</v>
      </c>
    </row>
    <row r="101" spans="1:48" ht="30" customHeight="1">
      <c r="A101" s="7" t="s">
        <v>152</v>
      </c>
      <c r="B101" s="7" t="s">
        <v>153</v>
      </c>
      <c r="C101" s="7" t="s">
        <v>110</v>
      </c>
      <c r="D101" s="8">
        <v>44</v>
      </c>
      <c r="E101" s="10">
        <v>0</v>
      </c>
      <c r="F101" s="10">
        <f t="shared" si="6"/>
        <v>0</v>
      </c>
      <c r="G101" s="10">
        <v>0</v>
      </c>
      <c r="H101" s="10">
        <f>TRUNC(G101*D101, 0)</f>
        <v>0</v>
      </c>
      <c r="I101" s="10">
        <v>0</v>
      </c>
      <c r="J101" s="10">
        <f>TRUNC(I101*D101, 0)</f>
        <v>0</v>
      </c>
      <c r="K101" s="10">
        <f t="shared" si="7"/>
        <v>0</v>
      </c>
      <c r="L101" s="10">
        <f t="shared" si="7"/>
        <v>0</v>
      </c>
      <c r="M101" s="7"/>
      <c r="N101" s="2" t="s">
        <v>154</v>
      </c>
      <c r="O101" s="2" t="s">
        <v>52</v>
      </c>
      <c r="P101" s="2" t="s">
        <v>52</v>
      </c>
      <c r="Q101" s="2" t="s">
        <v>131</v>
      </c>
      <c r="R101" s="2" t="s">
        <v>62</v>
      </c>
      <c r="S101" s="2" t="s">
        <v>63</v>
      </c>
      <c r="T101" s="2" t="s">
        <v>63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52</v>
      </c>
      <c r="AS101" s="2" t="s">
        <v>52</v>
      </c>
      <c r="AT101" s="3"/>
      <c r="AU101" s="2" t="s">
        <v>155</v>
      </c>
      <c r="AV101" s="3">
        <v>27</v>
      </c>
    </row>
    <row r="102" spans="1:48" ht="30" customHeight="1">
      <c r="A102" s="8" t="s">
        <v>357</v>
      </c>
      <c r="B102" s="8" t="s">
        <v>358</v>
      </c>
      <c r="C102" s="8" t="s">
        <v>356</v>
      </c>
      <c r="D102" s="8">
        <v>2</v>
      </c>
      <c r="E102" s="10">
        <v>0</v>
      </c>
      <c r="F102" s="10">
        <f t="shared" si="6"/>
        <v>0</v>
      </c>
      <c r="G102" s="8"/>
      <c r="H102" s="8"/>
      <c r="I102" s="8"/>
      <c r="J102" s="8"/>
      <c r="K102" s="10">
        <f t="shared" ref="K102" si="8">TRUNC(E102+G102+I102, 0)</f>
        <v>0</v>
      </c>
      <c r="L102" s="10">
        <f t="shared" ref="L102" si="9">TRUNC(F102+H102+J102, 0)</f>
        <v>0</v>
      </c>
      <c r="M102" s="8"/>
    </row>
    <row r="103" spans="1:48" ht="30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48" ht="30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48" ht="3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48" ht="30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48" ht="3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48" ht="30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1:48" ht="3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1:48" ht="3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1:48" ht="3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48" ht="3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1:48" ht="3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1:48" ht="3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48" ht="3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1:48" ht="3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48" ht="3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1:48" ht="30" customHeight="1">
      <c r="A118" s="7" t="s">
        <v>74</v>
      </c>
      <c r="B118" s="8"/>
      <c r="C118" s="8"/>
      <c r="D118" s="8"/>
      <c r="E118" s="8"/>
      <c r="F118" s="10">
        <f>SUM(F97:F117)</f>
        <v>0</v>
      </c>
      <c r="G118" s="8"/>
      <c r="H118" s="10">
        <f>SUM(H97:H117)</f>
        <v>0</v>
      </c>
      <c r="I118" s="8"/>
      <c r="J118" s="10">
        <f>SUM(J97:J117)</f>
        <v>0</v>
      </c>
      <c r="K118" s="8"/>
      <c r="L118" s="10">
        <f>SUM(L97:L117)</f>
        <v>0</v>
      </c>
      <c r="M118" s="8"/>
      <c r="N118" t="s">
        <v>75</v>
      </c>
    </row>
    <row r="119" spans="1:48" ht="30" customHeight="1">
      <c r="A119" s="7" t="s">
        <v>156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3"/>
      <c r="O119" s="3"/>
      <c r="P119" s="3"/>
      <c r="Q119" s="2" t="s">
        <v>157</v>
      </c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ht="30" customHeight="1">
      <c r="A120" s="7" t="s">
        <v>158</v>
      </c>
      <c r="B120" s="7" t="s">
        <v>159</v>
      </c>
      <c r="C120" s="7" t="s">
        <v>67</v>
      </c>
      <c r="D120" s="8">
        <v>117</v>
      </c>
      <c r="E120" s="10">
        <v>0</v>
      </c>
      <c r="F120" s="10">
        <f>TRUNC(E120*D120, 0)</f>
        <v>0</v>
      </c>
      <c r="G120" s="10">
        <v>0</v>
      </c>
      <c r="H120" s="10">
        <f>TRUNC(G120*D120, 0)</f>
        <v>0</v>
      </c>
      <c r="I120" s="10">
        <v>0</v>
      </c>
      <c r="J120" s="10">
        <f>TRUNC(I120*D120, 0)</f>
        <v>0</v>
      </c>
      <c r="K120" s="10">
        <f t="shared" ref="K120:L123" si="10">TRUNC(E120+G120+I120, 0)</f>
        <v>0</v>
      </c>
      <c r="L120" s="10">
        <f t="shared" si="10"/>
        <v>0</v>
      </c>
      <c r="M120" s="7"/>
      <c r="N120" s="2" t="s">
        <v>160</v>
      </c>
      <c r="O120" s="2" t="s">
        <v>52</v>
      </c>
      <c r="P120" s="2" t="s">
        <v>52</v>
      </c>
      <c r="Q120" s="2" t="s">
        <v>157</v>
      </c>
      <c r="R120" s="2" t="s">
        <v>62</v>
      </c>
      <c r="S120" s="2" t="s">
        <v>63</v>
      </c>
      <c r="T120" s="2" t="s">
        <v>63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2" t="s">
        <v>52</v>
      </c>
      <c r="AS120" s="2" t="s">
        <v>52</v>
      </c>
      <c r="AT120" s="3"/>
      <c r="AU120" s="2" t="s">
        <v>161</v>
      </c>
      <c r="AV120" s="3">
        <v>36</v>
      </c>
    </row>
    <row r="121" spans="1:48" ht="30" customHeight="1">
      <c r="A121" s="7" t="s">
        <v>162</v>
      </c>
      <c r="B121" s="7" t="s">
        <v>163</v>
      </c>
      <c r="C121" s="7" t="s">
        <v>67</v>
      </c>
      <c r="D121" s="8">
        <v>5</v>
      </c>
      <c r="E121" s="10">
        <v>0</v>
      </c>
      <c r="F121" s="10">
        <f>TRUNC(E121*D121, 0)</f>
        <v>0</v>
      </c>
      <c r="G121" s="10">
        <v>0</v>
      </c>
      <c r="H121" s="10">
        <f>TRUNC(G121*D121, 0)</f>
        <v>0</v>
      </c>
      <c r="I121" s="10">
        <v>0</v>
      </c>
      <c r="J121" s="10">
        <f>TRUNC(I121*D121, 0)</f>
        <v>0</v>
      </c>
      <c r="K121" s="10">
        <f t="shared" si="10"/>
        <v>0</v>
      </c>
      <c r="L121" s="10">
        <f t="shared" si="10"/>
        <v>0</v>
      </c>
      <c r="M121" s="7"/>
      <c r="N121" s="2" t="s">
        <v>164</v>
      </c>
      <c r="O121" s="2" t="s">
        <v>52</v>
      </c>
      <c r="P121" s="2" t="s">
        <v>52</v>
      </c>
      <c r="Q121" s="2" t="s">
        <v>157</v>
      </c>
      <c r="R121" s="2" t="s">
        <v>62</v>
      </c>
      <c r="S121" s="2" t="s">
        <v>63</v>
      </c>
      <c r="T121" s="2" t="s">
        <v>63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2" t="s">
        <v>52</v>
      </c>
      <c r="AS121" s="2" t="s">
        <v>52</v>
      </c>
      <c r="AT121" s="3"/>
      <c r="AU121" s="2" t="s">
        <v>165</v>
      </c>
      <c r="AV121" s="3">
        <v>32</v>
      </c>
    </row>
    <row r="122" spans="1:48" ht="30" customHeight="1">
      <c r="A122" s="7" t="s">
        <v>166</v>
      </c>
      <c r="B122" s="7" t="s">
        <v>167</v>
      </c>
      <c r="C122" s="7" t="s">
        <v>67</v>
      </c>
      <c r="D122" s="8">
        <v>117</v>
      </c>
      <c r="E122" s="10">
        <v>0</v>
      </c>
      <c r="F122" s="10">
        <f>TRUNC(E122*D122, 0)</f>
        <v>0</v>
      </c>
      <c r="G122" s="10">
        <v>0</v>
      </c>
      <c r="H122" s="10">
        <f>TRUNC(G122*D122, 0)</f>
        <v>0</v>
      </c>
      <c r="I122" s="10">
        <v>0</v>
      </c>
      <c r="J122" s="10">
        <f>TRUNC(I122*D122, 0)</f>
        <v>0</v>
      </c>
      <c r="K122" s="10">
        <f t="shared" si="10"/>
        <v>0</v>
      </c>
      <c r="L122" s="10">
        <f t="shared" si="10"/>
        <v>0</v>
      </c>
      <c r="M122" s="7"/>
      <c r="N122" s="2" t="s">
        <v>168</v>
      </c>
      <c r="O122" s="2" t="s">
        <v>52</v>
      </c>
      <c r="P122" s="2" t="s">
        <v>52</v>
      </c>
      <c r="Q122" s="2" t="s">
        <v>157</v>
      </c>
      <c r="R122" s="2" t="s">
        <v>62</v>
      </c>
      <c r="S122" s="2" t="s">
        <v>63</v>
      </c>
      <c r="T122" s="2" t="s">
        <v>63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2" t="s">
        <v>52</v>
      </c>
      <c r="AS122" s="2" t="s">
        <v>52</v>
      </c>
      <c r="AT122" s="3"/>
      <c r="AU122" s="2" t="s">
        <v>169</v>
      </c>
      <c r="AV122" s="3">
        <v>33</v>
      </c>
    </row>
    <row r="123" spans="1:48" ht="30" customHeight="1">
      <c r="A123" s="7" t="s">
        <v>166</v>
      </c>
      <c r="B123" s="7" t="s">
        <v>170</v>
      </c>
      <c r="C123" s="7" t="s">
        <v>67</v>
      </c>
      <c r="D123" s="8">
        <v>30</v>
      </c>
      <c r="E123" s="10">
        <v>0</v>
      </c>
      <c r="F123" s="10">
        <f>TRUNC(E123*D123, 0)</f>
        <v>0</v>
      </c>
      <c r="G123" s="10">
        <v>0</v>
      </c>
      <c r="H123" s="10">
        <f>TRUNC(G123*D123, 0)</f>
        <v>0</v>
      </c>
      <c r="I123" s="10">
        <v>0</v>
      </c>
      <c r="J123" s="10">
        <f>TRUNC(I123*D123, 0)</f>
        <v>0</v>
      </c>
      <c r="K123" s="10">
        <f t="shared" si="10"/>
        <v>0</v>
      </c>
      <c r="L123" s="10">
        <f t="shared" si="10"/>
        <v>0</v>
      </c>
      <c r="M123" s="7"/>
      <c r="N123" s="2" t="s">
        <v>171</v>
      </c>
      <c r="O123" s="2" t="s">
        <v>52</v>
      </c>
      <c r="P123" s="2" t="s">
        <v>52</v>
      </c>
      <c r="Q123" s="2" t="s">
        <v>157</v>
      </c>
      <c r="R123" s="2" t="s">
        <v>62</v>
      </c>
      <c r="S123" s="2" t="s">
        <v>63</v>
      </c>
      <c r="T123" s="2" t="s">
        <v>63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2" t="s">
        <v>52</v>
      </c>
      <c r="AS123" s="2" t="s">
        <v>52</v>
      </c>
      <c r="AT123" s="3"/>
      <c r="AU123" s="2" t="s">
        <v>172</v>
      </c>
      <c r="AV123" s="3">
        <v>34</v>
      </c>
    </row>
    <row r="124" spans="1:48" ht="3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48" ht="3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48" ht="3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1:48" ht="3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48" ht="3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1:48" ht="3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48" ht="3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48" ht="3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48" ht="3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48" ht="3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1:48" ht="3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48" ht="3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1:48" ht="3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1:48" ht="3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48" ht="3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48" ht="3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48" ht="3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1:48" ht="30" customHeight="1">
      <c r="A141" s="7" t="s">
        <v>74</v>
      </c>
      <c r="B141" s="8"/>
      <c r="C141" s="8"/>
      <c r="D141" s="8"/>
      <c r="E141" s="8"/>
      <c r="F141" s="10">
        <f>SUM(F120:F140)</f>
        <v>0</v>
      </c>
      <c r="G141" s="8"/>
      <c r="H141" s="10">
        <f>SUM(H120:H140)</f>
        <v>0</v>
      </c>
      <c r="I141" s="8"/>
      <c r="J141" s="10">
        <f>SUM(J120:J140)</f>
        <v>0</v>
      </c>
      <c r="K141" s="8"/>
      <c r="L141" s="10">
        <f>SUM(L120:L140)</f>
        <v>0</v>
      </c>
      <c r="M141" s="8"/>
      <c r="N141" t="s">
        <v>75</v>
      </c>
    </row>
    <row r="142" spans="1:48" ht="30" customHeight="1">
      <c r="A142" s="7" t="s">
        <v>173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3"/>
      <c r="O142" s="3"/>
      <c r="P142" s="3"/>
      <c r="Q142" s="2" t="s">
        <v>174</v>
      </c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ht="30" customHeight="1">
      <c r="A143" s="7" t="s">
        <v>175</v>
      </c>
      <c r="B143" s="7" t="s">
        <v>176</v>
      </c>
      <c r="C143" s="7" t="s">
        <v>67</v>
      </c>
      <c r="D143" s="8">
        <v>6</v>
      </c>
      <c r="E143" s="10">
        <v>0</v>
      </c>
      <c r="F143" s="10">
        <f>TRUNC(E143*D143, 0)</f>
        <v>0</v>
      </c>
      <c r="G143" s="10">
        <v>0</v>
      </c>
      <c r="H143" s="10">
        <f>TRUNC(G143*D143, 0)</f>
        <v>0</v>
      </c>
      <c r="I143" s="10">
        <v>0</v>
      </c>
      <c r="J143" s="10">
        <f>TRUNC(I143*D143, 0)</f>
        <v>0</v>
      </c>
      <c r="K143" s="10">
        <f t="shared" ref="K143:L147" si="11">TRUNC(E143+G143+I143, 0)</f>
        <v>0</v>
      </c>
      <c r="L143" s="10">
        <f t="shared" si="11"/>
        <v>0</v>
      </c>
      <c r="M143" s="7"/>
      <c r="N143" s="2" t="s">
        <v>177</v>
      </c>
      <c r="O143" s="2" t="s">
        <v>52</v>
      </c>
      <c r="P143" s="2" t="s">
        <v>52</v>
      </c>
      <c r="Q143" s="2" t="s">
        <v>174</v>
      </c>
      <c r="R143" s="2" t="s">
        <v>62</v>
      </c>
      <c r="S143" s="2" t="s">
        <v>63</v>
      </c>
      <c r="T143" s="2" t="s">
        <v>63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2" t="s">
        <v>52</v>
      </c>
      <c r="AS143" s="2" t="s">
        <v>52</v>
      </c>
      <c r="AT143" s="3"/>
      <c r="AU143" s="2" t="s">
        <v>178</v>
      </c>
      <c r="AV143" s="3">
        <v>37</v>
      </c>
    </row>
    <row r="144" spans="1:48" ht="30" customHeight="1">
      <c r="A144" s="7" t="s">
        <v>179</v>
      </c>
      <c r="B144" s="7" t="s">
        <v>180</v>
      </c>
      <c r="C144" s="7" t="s">
        <v>67</v>
      </c>
      <c r="D144" s="8">
        <v>31</v>
      </c>
      <c r="E144" s="10">
        <v>0</v>
      </c>
      <c r="F144" s="10">
        <f>TRUNC(E144*D144, 0)</f>
        <v>0</v>
      </c>
      <c r="G144" s="10">
        <v>0</v>
      </c>
      <c r="H144" s="10">
        <f>TRUNC(G144*D144, 0)</f>
        <v>0</v>
      </c>
      <c r="I144" s="10">
        <v>0</v>
      </c>
      <c r="J144" s="10">
        <f>TRUNC(I144*D144, 0)</f>
        <v>0</v>
      </c>
      <c r="K144" s="10">
        <f t="shared" si="11"/>
        <v>0</v>
      </c>
      <c r="L144" s="10">
        <f t="shared" si="11"/>
        <v>0</v>
      </c>
      <c r="M144" s="7"/>
      <c r="N144" s="2" t="s">
        <v>181</v>
      </c>
      <c r="O144" s="2" t="s">
        <v>52</v>
      </c>
      <c r="P144" s="2" t="s">
        <v>52</v>
      </c>
      <c r="Q144" s="2" t="s">
        <v>174</v>
      </c>
      <c r="R144" s="2" t="s">
        <v>62</v>
      </c>
      <c r="S144" s="2" t="s">
        <v>63</v>
      </c>
      <c r="T144" s="2" t="s">
        <v>63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2" t="s">
        <v>52</v>
      </c>
      <c r="AS144" s="2" t="s">
        <v>52</v>
      </c>
      <c r="AT144" s="3"/>
      <c r="AU144" s="2" t="s">
        <v>182</v>
      </c>
      <c r="AV144" s="3">
        <v>38</v>
      </c>
    </row>
    <row r="145" spans="1:48" ht="30" customHeight="1">
      <c r="A145" s="7" t="s">
        <v>183</v>
      </c>
      <c r="B145" s="7" t="s">
        <v>52</v>
      </c>
      <c r="C145" s="7" t="s">
        <v>67</v>
      </c>
      <c r="D145" s="8">
        <v>116</v>
      </c>
      <c r="E145" s="10">
        <v>0</v>
      </c>
      <c r="F145" s="10">
        <f>TRUNC(E145*D145, 0)</f>
        <v>0</v>
      </c>
      <c r="G145" s="10">
        <v>0</v>
      </c>
      <c r="H145" s="10">
        <f>TRUNC(G145*D145, 0)</f>
        <v>0</v>
      </c>
      <c r="I145" s="10">
        <v>0</v>
      </c>
      <c r="J145" s="10">
        <f>TRUNC(I145*D145, 0)</f>
        <v>0</v>
      </c>
      <c r="K145" s="10">
        <f t="shared" si="11"/>
        <v>0</v>
      </c>
      <c r="L145" s="10">
        <f t="shared" si="11"/>
        <v>0</v>
      </c>
      <c r="M145" s="7"/>
      <c r="N145" s="2" t="s">
        <v>184</v>
      </c>
      <c r="O145" s="2" t="s">
        <v>52</v>
      </c>
      <c r="P145" s="2" t="s">
        <v>52</v>
      </c>
      <c r="Q145" s="2" t="s">
        <v>174</v>
      </c>
      <c r="R145" s="2" t="s">
        <v>62</v>
      </c>
      <c r="S145" s="2" t="s">
        <v>63</v>
      </c>
      <c r="T145" s="2" t="s">
        <v>63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2" t="s">
        <v>52</v>
      </c>
      <c r="AS145" s="2" t="s">
        <v>52</v>
      </c>
      <c r="AT145" s="3"/>
      <c r="AU145" s="2" t="s">
        <v>185</v>
      </c>
      <c r="AV145" s="3">
        <v>39</v>
      </c>
    </row>
    <row r="146" spans="1:48" ht="30" customHeight="1">
      <c r="A146" s="7" t="s">
        <v>186</v>
      </c>
      <c r="B146" s="7" t="s">
        <v>187</v>
      </c>
      <c r="C146" s="7" t="s">
        <v>149</v>
      </c>
      <c r="D146" s="8">
        <v>2</v>
      </c>
      <c r="E146" s="10">
        <v>0</v>
      </c>
      <c r="F146" s="10">
        <f>TRUNC(E146*D146, 0)</f>
        <v>0</v>
      </c>
      <c r="G146" s="10">
        <v>0</v>
      </c>
      <c r="H146" s="10">
        <f>TRUNC(G146*D146, 0)</f>
        <v>0</v>
      </c>
      <c r="I146" s="10">
        <v>0</v>
      </c>
      <c r="J146" s="10">
        <f>TRUNC(I146*D146, 0)</f>
        <v>0</v>
      </c>
      <c r="K146" s="10">
        <f t="shared" si="11"/>
        <v>0</v>
      </c>
      <c r="L146" s="10">
        <f t="shared" si="11"/>
        <v>0</v>
      </c>
      <c r="M146" s="7"/>
      <c r="N146" s="2" t="s">
        <v>188</v>
      </c>
      <c r="O146" s="2" t="s">
        <v>52</v>
      </c>
      <c r="P146" s="2" t="s">
        <v>52</v>
      </c>
      <c r="Q146" s="2" t="s">
        <v>174</v>
      </c>
      <c r="R146" s="2" t="s">
        <v>62</v>
      </c>
      <c r="S146" s="2" t="s">
        <v>63</v>
      </c>
      <c r="T146" s="2" t="s">
        <v>63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2" t="s">
        <v>52</v>
      </c>
      <c r="AS146" s="2" t="s">
        <v>52</v>
      </c>
      <c r="AT146" s="3"/>
      <c r="AU146" s="2" t="s">
        <v>189</v>
      </c>
      <c r="AV146" s="3">
        <v>40</v>
      </c>
    </row>
    <row r="147" spans="1:48" ht="30" customHeight="1">
      <c r="A147" s="7" t="s">
        <v>190</v>
      </c>
      <c r="B147" s="7" t="s">
        <v>52</v>
      </c>
      <c r="C147" s="7" t="s">
        <v>67</v>
      </c>
      <c r="D147" s="8">
        <v>27</v>
      </c>
      <c r="E147" s="10">
        <v>0</v>
      </c>
      <c r="F147" s="10">
        <f>TRUNC(E147*D147, 0)</f>
        <v>0</v>
      </c>
      <c r="G147" s="10">
        <v>0</v>
      </c>
      <c r="H147" s="10">
        <f>TRUNC(G147*D147, 0)</f>
        <v>0</v>
      </c>
      <c r="I147" s="10">
        <v>0</v>
      </c>
      <c r="J147" s="10">
        <f>TRUNC(I147*D147, 0)</f>
        <v>0</v>
      </c>
      <c r="K147" s="10">
        <f t="shared" si="11"/>
        <v>0</v>
      </c>
      <c r="L147" s="10">
        <f t="shared" si="11"/>
        <v>0</v>
      </c>
      <c r="M147" s="7"/>
      <c r="N147" s="2" t="s">
        <v>191</v>
      </c>
      <c r="O147" s="2" t="s">
        <v>52</v>
      </c>
      <c r="P147" s="2" t="s">
        <v>52</v>
      </c>
      <c r="Q147" s="2" t="s">
        <v>174</v>
      </c>
      <c r="R147" s="2" t="s">
        <v>62</v>
      </c>
      <c r="S147" s="2" t="s">
        <v>63</v>
      </c>
      <c r="T147" s="2" t="s">
        <v>63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2" t="s">
        <v>52</v>
      </c>
      <c r="AS147" s="2" t="s">
        <v>52</v>
      </c>
      <c r="AT147" s="3"/>
      <c r="AU147" s="2" t="s">
        <v>192</v>
      </c>
      <c r="AV147" s="3">
        <v>41</v>
      </c>
    </row>
    <row r="148" spans="1:48" ht="3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48" ht="3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48" ht="3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48" ht="3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48" ht="3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48" ht="3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1:48" ht="3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1:48" ht="3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1:48" ht="3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1:48" ht="3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1:48" ht="3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48" ht="3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1:48" ht="3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1:48" ht="3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48" ht="3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48" ht="3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1:48" ht="30" customHeight="1">
      <c r="A164" s="7" t="s">
        <v>74</v>
      </c>
      <c r="B164" s="8"/>
      <c r="C164" s="8"/>
      <c r="D164" s="8"/>
      <c r="E164" s="8"/>
      <c r="F164" s="10">
        <f>SUM(F143:F163)</f>
        <v>0</v>
      </c>
      <c r="G164" s="8"/>
      <c r="H164" s="10">
        <f>SUM(H143:H163)</f>
        <v>0</v>
      </c>
      <c r="I164" s="8"/>
      <c r="J164" s="10">
        <f>SUM(J143:J163)</f>
        <v>0</v>
      </c>
      <c r="K164" s="8"/>
      <c r="L164" s="10">
        <f>SUM(L143:L163)</f>
        <v>0</v>
      </c>
      <c r="M164" s="8"/>
      <c r="N164" t="s">
        <v>75</v>
      </c>
    </row>
    <row r="165" spans="1:48" ht="30" customHeight="1">
      <c r="A165" s="7" t="s">
        <v>193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3"/>
      <c r="O165" s="3"/>
      <c r="P165" s="3"/>
      <c r="Q165" s="2" t="s">
        <v>194</v>
      </c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ht="30" customHeight="1">
      <c r="A166" s="7" t="s">
        <v>195</v>
      </c>
      <c r="B166" s="7" t="s">
        <v>196</v>
      </c>
      <c r="C166" s="7" t="s">
        <v>197</v>
      </c>
      <c r="D166" s="8">
        <v>0.72389999999999999</v>
      </c>
      <c r="E166" s="10">
        <v>0</v>
      </c>
      <c r="F166" s="10">
        <f>TRUNC(E166*D166, 0)</f>
        <v>0</v>
      </c>
      <c r="G166" s="10">
        <v>0</v>
      </c>
      <c r="H166" s="10">
        <f>TRUNC(G166*D166, 0)</f>
        <v>0</v>
      </c>
      <c r="I166" s="10">
        <v>0</v>
      </c>
      <c r="J166" s="10">
        <f>TRUNC(I166*D166, 0)</f>
        <v>0</v>
      </c>
      <c r="K166" s="10">
        <f t="shared" ref="K166:L168" si="12">TRUNC(E166+G166+I166, 0)</f>
        <v>0</v>
      </c>
      <c r="L166" s="10">
        <f t="shared" si="12"/>
        <v>0</v>
      </c>
      <c r="M166" s="7"/>
      <c r="N166" s="2" t="s">
        <v>198</v>
      </c>
      <c r="O166" s="2" t="s">
        <v>52</v>
      </c>
      <c r="P166" s="2" t="s">
        <v>52</v>
      </c>
      <c r="Q166" s="2" t="s">
        <v>194</v>
      </c>
      <c r="R166" s="2" t="s">
        <v>63</v>
      </c>
      <c r="S166" s="2" t="s">
        <v>63</v>
      </c>
      <c r="T166" s="2" t="s">
        <v>62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2" t="s">
        <v>52</v>
      </c>
      <c r="AS166" s="2" t="s">
        <v>52</v>
      </c>
      <c r="AT166" s="3"/>
      <c r="AU166" s="2" t="s">
        <v>199</v>
      </c>
      <c r="AV166" s="3">
        <v>43</v>
      </c>
    </row>
    <row r="167" spans="1:48" ht="30" customHeight="1">
      <c r="A167" s="7" t="s">
        <v>200</v>
      </c>
      <c r="B167" s="7" t="s">
        <v>201</v>
      </c>
      <c r="C167" s="7" t="s">
        <v>202</v>
      </c>
      <c r="D167" s="8">
        <v>8</v>
      </c>
      <c r="E167" s="10">
        <v>0</v>
      </c>
      <c r="F167" s="10">
        <f>TRUNC(E167*D167, 0)</f>
        <v>0</v>
      </c>
      <c r="G167" s="10">
        <v>0</v>
      </c>
      <c r="H167" s="10">
        <f>TRUNC(G167*D167, 0)</f>
        <v>0</v>
      </c>
      <c r="I167" s="10">
        <v>0</v>
      </c>
      <c r="J167" s="10">
        <f>TRUNC(I167*D167, 0)</f>
        <v>0</v>
      </c>
      <c r="K167" s="10">
        <f t="shared" si="12"/>
        <v>0</v>
      </c>
      <c r="L167" s="10">
        <f t="shared" si="12"/>
        <v>0</v>
      </c>
      <c r="M167" s="7"/>
      <c r="N167" s="2" t="s">
        <v>203</v>
      </c>
      <c r="O167" s="2" t="s">
        <v>52</v>
      </c>
      <c r="P167" s="2" t="s">
        <v>52</v>
      </c>
      <c r="Q167" s="2" t="s">
        <v>194</v>
      </c>
      <c r="R167" s="2" t="s">
        <v>63</v>
      </c>
      <c r="S167" s="2" t="s">
        <v>63</v>
      </c>
      <c r="T167" s="2" t="s">
        <v>62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2" t="s">
        <v>52</v>
      </c>
      <c r="AS167" s="2" t="s">
        <v>52</v>
      </c>
      <c r="AT167" s="3"/>
      <c r="AU167" s="2" t="s">
        <v>204</v>
      </c>
      <c r="AV167" s="3">
        <v>50</v>
      </c>
    </row>
    <row r="168" spans="1:48" ht="30" customHeight="1">
      <c r="A168" s="7" t="s">
        <v>205</v>
      </c>
      <c r="B168" s="7" t="s">
        <v>206</v>
      </c>
      <c r="C168" s="7" t="s">
        <v>202</v>
      </c>
      <c r="D168" s="8">
        <v>8</v>
      </c>
      <c r="E168" s="10">
        <v>0</v>
      </c>
      <c r="F168" s="10">
        <f>TRUNC(E168*D168, 0)</f>
        <v>0</v>
      </c>
      <c r="G168" s="10">
        <v>0</v>
      </c>
      <c r="H168" s="10">
        <f>TRUNC(G168*D168, 0)</f>
        <v>0</v>
      </c>
      <c r="I168" s="10">
        <v>0</v>
      </c>
      <c r="J168" s="10">
        <f>TRUNC(I168*D168, 0)</f>
        <v>0</v>
      </c>
      <c r="K168" s="10">
        <f t="shared" si="12"/>
        <v>0</v>
      </c>
      <c r="L168" s="10">
        <f t="shared" si="12"/>
        <v>0</v>
      </c>
      <c r="M168" s="7"/>
      <c r="N168" s="2" t="s">
        <v>207</v>
      </c>
      <c r="O168" s="2" t="s">
        <v>52</v>
      </c>
      <c r="P168" s="2" t="s">
        <v>52</v>
      </c>
      <c r="Q168" s="2" t="s">
        <v>194</v>
      </c>
      <c r="R168" s="2" t="s">
        <v>63</v>
      </c>
      <c r="S168" s="2" t="s">
        <v>62</v>
      </c>
      <c r="T168" s="2" t="s">
        <v>63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2" t="s">
        <v>52</v>
      </c>
      <c r="AS168" s="2" t="s">
        <v>52</v>
      </c>
      <c r="AT168" s="3"/>
      <c r="AU168" s="2" t="s">
        <v>208</v>
      </c>
      <c r="AV168" s="3">
        <v>51</v>
      </c>
    </row>
    <row r="169" spans="1:48" ht="3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48" ht="3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1:48" ht="3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1:48" ht="3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1:48" ht="3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48" ht="3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48" ht="3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1:48" ht="3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48" ht="3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1:48" ht="3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48" ht="3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48" ht="3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48" ht="3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48" ht="3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48" ht="3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48" ht="3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48" ht="3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48" ht="3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48" ht="30" customHeight="1">
      <c r="A187" s="7" t="s">
        <v>74</v>
      </c>
      <c r="B187" s="8"/>
      <c r="C187" s="8"/>
      <c r="D187" s="8"/>
      <c r="E187" s="8"/>
      <c r="F187" s="10">
        <f>SUM(F166:F186)</f>
        <v>0</v>
      </c>
      <c r="G187" s="8"/>
      <c r="H187" s="10">
        <f>SUM(H166:H186)</f>
        <v>0</v>
      </c>
      <c r="I187" s="8"/>
      <c r="J187" s="10">
        <f>SUM(J166:J186)</f>
        <v>0</v>
      </c>
      <c r="K187" s="8"/>
      <c r="L187" s="10">
        <f>SUM(L166:L186)</f>
        <v>0</v>
      </c>
      <c r="M187" s="8"/>
      <c r="N187" t="s">
        <v>75</v>
      </c>
    </row>
    <row r="188" spans="1:48" ht="30" customHeight="1">
      <c r="A188" s="7" t="s">
        <v>209</v>
      </c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3"/>
      <c r="O188" s="3"/>
      <c r="P188" s="3"/>
      <c r="Q188" s="2" t="s">
        <v>210</v>
      </c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ht="30" customHeight="1">
      <c r="A189" s="7" t="s">
        <v>212</v>
      </c>
      <c r="B189" s="7" t="s">
        <v>213</v>
      </c>
      <c r="C189" s="7" t="s">
        <v>214</v>
      </c>
      <c r="D189" s="8">
        <v>2.2389999999999999</v>
      </c>
      <c r="E189" s="10">
        <v>0</v>
      </c>
      <c r="F189" s="10">
        <f>TRUNC(E189*D189, 0)</f>
        <v>0</v>
      </c>
      <c r="G189" s="10">
        <v>0</v>
      </c>
      <c r="H189" s="10">
        <f>TRUNC(G189*D189, 0)</f>
        <v>0</v>
      </c>
      <c r="I189" s="10">
        <v>0</v>
      </c>
      <c r="J189" s="10">
        <f>TRUNC(I189*D189, 0)</f>
        <v>0</v>
      </c>
      <c r="K189" s="10">
        <f t="shared" ref="K189:L191" si="13">TRUNC(E189+G189+I189, 0)</f>
        <v>0</v>
      </c>
      <c r="L189" s="10">
        <f t="shared" si="13"/>
        <v>0</v>
      </c>
      <c r="M189" s="7"/>
      <c r="N189" s="2" t="s">
        <v>215</v>
      </c>
      <c r="O189" s="2" t="s">
        <v>52</v>
      </c>
      <c r="P189" s="2" t="s">
        <v>52</v>
      </c>
      <c r="Q189" s="2" t="s">
        <v>210</v>
      </c>
      <c r="R189" s="2" t="s">
        <v>63</v>
      </c>
      <c r="S189" s="2" t="s">
        <v>63</v>
      </c>
      <c r="T189" s="2" t="s">
        <v>62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 t="s">
        <v>52</v>
      </c>
      <c r="AS189" s="2" t="s">
        <v>52</v>
      </c>
      <c r="AT189" s="3"/>
      <c r="AU189" s="2" t="s">
        <v>216</v>
      </c>
      <c r="AV189" s="3">
        <v>46</v>
      </c>
    </row>
    <row r="190" spans="1:48" ht="30" customHeight="1">
      <c r="A190" s="7" t="s">
        <v>217</v>
      </c>
      <c r="B190" s="7" t="s">
        <v>218</v>
      </c>
      <c r="C190" s="7" t="s">
        <v>214</v>
      </c>
      <c r="D190" s="8">
        <v>2.2389999999999999</v>
      </c>
      <c r="E190" s="10">
        <v>0</v>
      </c>
      <c r="F190" s="10">
        <f>TRUNC(E190*D190, 0)</f>
        <v>0</v>
      </c>
      <c r="G190" s="10">
        <v>0</v>
      </c>
      <c r="H190" s="10">
        <f>TRUNC(G190*D190, 0)</f>
        <v>0</v>
      </c>
      <c r="I190" s="10">
        <v>0</v>
      </c>
      <c r="J190" s="10">
        <f>TRUNC(I190*D190, 0)</f>
        <v>0</v>
      </c>
      <c r="K190" s="10">
        <f t="shared" si="13"/>
        <v>0</v>
      </c>
      <c r="L190" s="10">
        <f t="shared" si="13"/>
        <v>0</v>
      </c>
      <c r="M190" s="7"/>
      <c r="N190" s="2" t="s">
        <v>219</v>
      </c>
      <c r="O190" s="2" t="s">
        <v>52</v>
      </c>
      <c r="P190" s="2" t="s">
        <v>52</v>
      </c>
      <c r="Q190" s="2" t="s">
        <v>210</v>
      </c>
      <c r="R190" s="2" t="s">
        <v>63</v>
      </c>
      <c r="S190" s="2" t="s">
        <v>63</v>
      </c>
      <c r="T190" s="2" t="s">
        <v>62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2" t="s">
        <v>52</v>
      </c>
      <c r="AS190" s="2" t="s">
        <v>52</v>
      </c>
      <c r="AT190" s="3"/>
      <c r="AU190" s="2" t="s">
        <v>220</v>
      </c>
      <c r="AV190" s="3">
        <v>47</v>
      </c>
    </row>
    <row r="191" spans="1:48" ht="30" customHeight="1">
      <c r="A191" s="7" t="s">
        <v>221</v>
      </c>
      <c r="B191" s="7" t="s">
        <v>222</v>
      </c>
      <c r="C191" s="7" t="s">
        <v>214</v>
      </c>
      <c r="D191" s="8">
        <v>2.2389999999999999</v>
      </c>
      <c r="E191" s="10">
        <v>0</v>
      </c>
      <c r="F191" s="10">
        <f>TRUNC(E191*D191, 0)</f>
        <v>0</v>
      </c>
      <c r="G191" s="10">
        <v>0</v>
      </c>
      <c r="H191" s="10">
        <f>TRUNC(G191*D191, 0)</f>
        <v>0</v>
      </c>
      <c r="I191" s="10">
        <v>0</v>
      </c>
      <c r="J191" s="10">
        <f>TRUNC(I191*D191, 0)</f>
        <v>0</v>
      </c>
      <c r="K191" s="10">
        <f t="shared" si="13"/>
        <v>0</v>
      </c>
      <c r="L191" s="10">
        <f t="shared" si="13"/>
        <v>0</v>
      </c>
      <c r="M191" s="7"/>
      <c r="N191" s="2" t="s">
        <v>223</v>
      </c>
      <c r="O191" s="2" t="s">
        <v>52</v>
      </c>
      <c r="P191" s="2" t="s">
        <v>52</v>
      </c>
      <c r="Q191" s="2" t="s">
        <v>210</v>
      </c>
      <c r="R191" s="2" t="s">
        <v>63</v>
      </c>
      <c r="S191" s="2" t="s">
        <v>63</v>
      </c>
      <c r="T191" s="2" t="s">
        <v>62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2" t="s">
        <v>52</v>
      </c>
      <c r="AS191" s="2" t="s">
        <v>52</v>
      </c>
      <c r="AT191" s="3"/>
      <c r="AU191" s="2" t="s">
        <v>224</v>
      </c>
      <c r="AV191" s="3">
        <v>48</v>
      </c>
    </row>
    <row r="192" spans="1:48" ht="3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13" ht="3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13" ht="3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13" ht="3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1:13" ht="3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 ht="3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1:13" ht="3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ht="3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ht="3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ht="3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ht="3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 ht="3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1:13" ht="3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3" ht="3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1:13" ht="3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1:13" ht="3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1:13" ht="3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14" ht="3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1:14" ht="30" customHeight="1">
      <c r="A210" s="7" t="s">
        <v>74</v>
      </c>
      <c r="B210" s="8"/>
      <c r="C210" s="8"/>
      <c r="D210" s="8"/>
      <c r="E210" s="8"/>
      <c r="F210" s="10">
        <f>SUM(F189:F209)</f>
        <v>0</v>
      </c>
      <c r="G210" s="8"/>
      <c r="H210" s="10">
        <f>SUM(H189:H209)</f>
        <v>0</v>
      </c>
      <c r="I210" s="8"/>
      <c r="J210" s="10">
        <f>SUM(J189:J209)</f>
        <v>0</v>
      </c>
      <c r="K210" s="8"/>
      <c r="L210" s="10">
        <f>SUM(L189:L209)</f>
        <v>0</v>
      </c>
      <c r="M210" s="8"/>
      <c r="N210" t="s">
        <v>75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9" manualBreakCount="9">
    <brk id="26" max="16383" man="1"/>
    <brk id="49" max="16383" man="1"/>
    <brk id="72" max="16383" man="1"/>
    <brk id="95" max="16383" man="1"/>
    <brk id="118" max="16383" man="1"/>
    <brk id="141" max="16383" man="1"/>
    <brk id="164" max="16383" man="1"/>
    <brk id="187" max="16383" man="1"/>
    <brk id="2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zoomScaleNormal="100" workbookViewId="0">
      <selection activeCell="E23" sqref="E23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40" t="s">
        <v>360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48" ht="30" customHeight="1">
      <c r="A2" s="41" t="s">
        <v>2</v>
      </c>
      <c r="B2" s="41" t="s">
        <v>3</v>
      </c>
      <c r="C2" s="41" t="s">
        <v>4</v>
      </c>
      <c r="D2" s="41" t="s">
        <v>5</v>
      </c>
      <c r="E2" s="41" t="s">
        <v>6</v>
      </c>
      <c r="F2" s="41"/>
      <c r="G2" s="41" t="s">
        <v>9</v>
      </c>
      <c r="H2" s="41"/>
      <c r="I2" s="41" t="s">
        <v>10</v>
      </c>
      <c r="J2" s="41"/>
      <c r="K2" s="41" t="s">
        <v>11</v>
      </c>
      <c r="L2" s="41"/>
      <c r="M2" s="41" t="s">
        <v>12</v>
      </c>
      <c r="N2" s="44" t="s">
        <v>20</v>
      </c>
      <c r="O2" s="44" t="s">
        <v>14</v>
      </c>
      <c r="P2" s="44" t="s">
        <v>21</v>
      </c>
      <c r="Q2" s="44" t="s">
        <v>13</v>
      </c>
      <c r="R2" s="44" t="s">
        <v>22</v>
      </c>
      <c r="S2" s="44" t="s">
        <v>23</v>
      </c>
      <c r="T2" s="44" t="s">
        <v>24</v>
      </c>
      <c r="U2" s="44" t="s">
        <v>25</v>
      </c>
      <c r="V2" s="44" t="s">
        <v>26</v>
      </c>
      <c r="W2" s="44" t="s">
        <v>27</v>
      </c>
      <c r="X2" s="44" t="s">
        <v>28</v>
      </c>
      <c r="Y2" s="44" t="s">
        <v>29</v>
      </c>
      <c r="Z2" s="44" t="s">
        <v>30</v>
      </c>
      <c r="AA2" s="44" t="s">
        <v>31</v>
      </c>
      <c r="AB2" s="44" t="s">
        <v>32</v>
      </c>
      <c r="AC2" s="44" t="s">
        <v>33</v>
      </c>
      <c r="AD2" s="44" t="s">
        <v>34</v>
      </c>
      <c r="AE2" s="44" t="s">
        <v>35</v>
      </c>
      <c r="AF2" s="44" t="s">
        <v>36</v>
      </c>
      <c r="AG2" s="44" t="s">
        <v>37</v>
      </c>
      <c r="AH2" s="44" t="s">
        <v>38</v>
      </c>
      <c r="AI2" s="44" t="s">
        <v>39</v>
      </c>
      <c r="AJ2" s="44" t="s">
        <v>40</v>
      </c>
      <c r="AK2" s="44" t="s">
        <v>41</v>
      </c>
      <c r="AL2" s="44" t="s">
        <v>42</v>
      </c>
      <c r="AM2" s="44" t="s">
        <v>43</v>
      </c>
      <c r="AN2" s="44" t="s">
        <v>44</v>
      </c>
      <c r="AO2" s="44" t="s">
        <v>45</v>
      </c>
      <c r="AP2" s="44" t="s">
        <v>46</v>
      </c>
      <c r="AQ2" s="44" t="s">
        <v>47</v>
      </c>
      <c r="AR2" s="44" t="s">
        <v>48</v>
      </c>
      <c r="AS2" s="44" t="s">
        <v>16</v>
      </c>
      <c r="AT2" s="44" t="s">
        <v>17</v>
      </c>
      <c r="AU2" s="44" t="s">
        <v>49</v>
      </c>
      <c r="AV2" s="44" t="s">
        <v>50</v>
      </c>
    </row>
    <row r="3" spans="1:48" ht="30" customHeight="1">
      <c r="A3" s="41"/>
      <c r="B3" s="41"/>
      <c r="C3" s="41"/>
      <c r="D3" s="41"/>
      <c r="E3" s="32" t="s">
        <v>7</v>
      </c>
      <c r="F3" s="32" t="s">
        <v>8</v>
      </c>
      <c r="G3" s="32" t="s">
        <v>7</v>
      </c>
      <c r="H3" s="32" t="s">
        <v>8</v>
      </c>
      <c r="I3" s="32" t="s">
        <v>7</v>
      </c>
      <c r="J3" s="32" t="s">
        <v>8</v>
      </c>
      <c r="K3" s="32" t="s">
        <v>7</v>
      </c>
      <c r="L3" s="32" t="s">
        <v>8</v>
      </c>
      <c r="M3" s="41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</row>
    <row r="4" spans="1:48" ht="30" customHeight="1">
      <c r="A4" s="51" t="s">
        <v>370</v>
      </c>
      <c r="B4" s="49"/>
      <c r="C4" s="46"/>
      <c r="D4" s="47"/>
      <c r="E4" s="47"/>
      <c r="F4" s="47"/>
      <c r="G4" s="47"/>
      <c r="H4" s="47"/>
      <c r="I4" s="47"/>
      <c r="J4" s="47"/>
      <c r="K4" s="47"/>
      <c r="L4" s="47"/>
      <c r="M4" s="14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50" t="s">
        <v>366</v>
      </c>
      <c r="B5" s="50" t="s">
        <v>367</v>
      </c>
      <c r="C5" s="46" t="str">
        <f>[2]산출서!D4</f>
        <v>개소</v>
      </c>
      <c r="D5" s="47">
        <v>8</v>
      </c>
      <c r="E5" s="48"/>
      <c r="F5" s="48">
        <f>INT(D5*E5)</f>
        <v>0</v>
      </c>
      <c r="G5" s="48"/>
      <c r="H5" s="48">
        <f>INT(D5*G5)</f>
        <v>0</v>
      </c>
      <c r="I5" s="48">
        <f>[2]일위대가목록!G4</f>
        <v>0</v>
      </c>
      <c r="J5" s="48">
        <f>INT(D5*I5)</f>
        <v>0</v>
      </c>
      <c r="K5" s="48">
        <f>E5+G5+I5</f>
        <v>0</v>
      </c>
      <c r="L5" s="48">
        <f>F5+H5+J5</f>
        <v>0</v>
      </c>
      <c r="M5" s="7"/>
      <c r="N5" s="2" t="s">
        <v>61</v>
      </c>
      <c r="O5" s="2" t="s">
        <v>52</v>
      </c>
      <c r="P5" s="2" t="s">
        <v>52</v>
      </c>
      <c r="Q5" s="2" t="s">
        <v>57</v>
      </c>
      <c r="R5" s="2" t="s">
        <v>62</v>
      </c>
      <c r="S5" s="2" t="s">
        <v>63</v>
      </c>
      <c r="T5" s="2" t="s">
        <v>63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64</v>
      </c>
      <c r="AV5" s="3">
        <v>4</v>
      </c>
    </row>
    <row r="6" spans="1:48" ht="30" customHeight="1">
      <c r="A6" s="50" t="s">
        <v>368</v>
      </c>
      <c r="B6" s="50" t="s">
        <v>369</v>
      </c>
      <c r="C6" s="46" t="str">
        <f>[2]산출서!D5</f>
        <v>개소</v>
      </c>
      <c r="D6" s="47">
        <v>8</v>
      </c>
      <c r="E6" s="48"/>
      <c r="F6" s="48">
        <f t="shared" ref="F6:F9" si="0">INT(D6*E6)</f>
        <v>0</v>
      </c>
      <c r="G6" s="48"/>
      <c r="H6" s="48">
        <f t="shared" ref="H6:H9" si="1">INT(D6*G6)</f>
        <v>0</v>
      </c>
      <c r="I6" s="48">
        <f>[2]일위대가목록!G5</f>
        <v>0</v>
      </c>
      <c r="J6" s="48">
        <f t="shared" ref="J6:J9" si="2">INT(D6*I6)</f>
        <v>0</v>
      </c>
      <c r="K6" s="48">
        <f t="shared" ref="K6:L9" si="3">E6+G6+I6</f>
        <v>0</v>
      </c>
      <c r="L6" s="48">
        <f t="shared" si="3"/>
        <v>0</v>
      </c>
      <c r="M6" s="7"/>
      <c r="N6" s="2" t="s">
        <v>72</v>
      </c>
      <c r="O6" s="2" t="s">
        <v>52</v>
      </c>
      <c r="P6" s="2" t="s">
        <v>52</v>
      </c>
      <c r="Q6" s="2" t="s">
        <v>57</v>
      </c>
      <c r="R6" s="2" t="s">
        <v>62</v>
      </c>
      <c r="S6" s="2" t="s">
        <v>63</v>
      </c>
      <c r="T6" s="2" t="s">
        <v>63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73</v>
      </c>
      <c r="AV6" s="3">
        <v>52</v>
      </c>
    </row>
    <row r="7" spans="1:48" ht="30" customHeight="1">
      <c r="A7" s="50" t="s">
        <v>361</v>
      </c>
      <c r="B7" s="50" t="s">
        <v>362</v>
      </c>
      <c r="C7" s="46" t="str">
        <f>[2]산출서!D7</f>
        <v>M</v>
      </c>
      <c r="D7" s="47">
        <v>8</v>
      </c>
      <c r="E7" s="48"/>
      <c r="F7" s="48">
        <f t="shared" si="0"/>
        <v>0</v>
      </c>
      <c r="G7" s="48"/>
      <c r="H7" s="48">
        <f t="shared" si="1"/>
        <v>0</v>
      </c>
      <c r="I7" s="48">
        <f>[2]일위대가목록!G6</f>
        <v>0</v>
      </c>
      <c r="J7" s="48">
        <f t="shared" si="2"/>
        <v>0</v>
      </c>
      <c r="K7" s="48">
        <f t="shared" si="3"/>
        <v>0</v>
      </c>
      <c r="L7" s="48">
        <f t="shared" si="3"/>
        <v>0</v>
      </c>
      <c r="M7" s="14"/>
    </row>
    <row r="8" spans="1:48" ht="30" customHeight="1">
      <c r="A8" s="50" t="s">
        <v>363</v>
      </c>
      <c r="B8" s="50" t="s">
        <v>362</v>
      </c>
      <c r="C8" s="46" t="str">
        <f>[2]산출서!D8</f>
        <v>M</v>
      </c>
      <c r="D8" s="47">
        <v>36</v>
      </c>
      <c r="E8" s="48"/>
      <c r="F8" s="48">
        <f t="shared" si="0"/>
        <v>0</v>
      </c>
      <c r="G8" s="48"/>
      <c r="H8" s="48">
        <f t="shared" si="1"/>
        <v>0</v>
      </c>
      <c r="I8" s="48">
        <f>[2]일위대가목록!G7</f>
        <v>0</v>
      </c>
      <c r="J8" s="48">
        <f t="shared" si="2"/>
        <v>0</v>
      </c>
      <c r="K8" s="48">
        <f t="shared" si="3"/>
        <v>0</v>
      </c>
      <c r="L8" s="48">
        <f t="shared" si="3"/>
        <v>0</v>
      </c>
      <c r="M8" s="14"/>
    </row>
    <row r="9" spans="1:48" ht="30" customHeight="1">
      <c r="A9" s="50" t="s">
        <v>364</v>
      </c>
      <c r="B9" s="50" t="s">
        <v>365</v>
      </c>
      <c r="C9" s="46" t="str">
        <f>[2]산출서!D8</f>
        <v>M</v>
      </c>
      <c r="D9" s="47">
        <v>2</v>
      </c>
      <c r="E9" s="48"/>
      <c r="F9" s="48">
        <f t="shared" si="0"/>
        <v>0</v>
      </c>
      <c r="G9" s="48"/>
      <c r="H9" s="48">
        <f t="shared" si="1"/>
        <v>0</v>
      </c>
      <c r="I9" s="48">
        <f>[2]일위대가목록!G8</f>
        <v>0</v>
      </c>
      <c r="J9" s="48">
        <f t="shared" si="2"/>
        <v>0</v>
      </c>
      <c r="K9" s="48">
        <f t="shared" si="3"/>
        <v>0</v>
      </c>
      <c r="L9" s="48">
        <f t="shared" si="3"/>
        <v>0</v>
      </c>
      <c r="M9" s="14"/>
    </row>
    <row r="10" spans="1:48" ht="30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48" ht="30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48" ht="30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48" ht="30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48" ht="30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48" ht="30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48" ht="30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48" ht="30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48" ht="30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48" ht="30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48" ht="30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48" ht="30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48" ht="30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48" ht="30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48" ht="30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48" ht="30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48" ht="30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48" ht="30" customHeight="1">
      <c r="A27" s="7" t="s">
        <v>74</v>
      </c>
      <c r="B27" s="14"/>
      <c r="C27" s="14"/>
      <c r="D27" s="14"/>
      <c r="E27" s="14"/>
      <c r="F27" s="57">
        <f>SUM(F5:F26)</f>
        <v>0</v>
      </c>
      <c r="G27" s="58"/>
      <c r="H27" s="57">
        <f>SUM(H5:H26)</f>
        <v>0</v>
      </c>
      <c r="I27" s="58"/>
      <c r="J27" s="57">
        <f>SUM(J5:J26)</f>
        <v>0</v>
      </c>
      <c r="K27" s="58"/>
      <c r="L27" s="57">
        <f>SUM(L5:L26)</f>
        <v>0</v>
      </c>
      <c r="M27" s="14"/>
      <c r="N27" t="s">
        <v>75</v>
      </c>
    </row>
    <row r="28" spans="1:48" ht="30" customHeight="1">
      <c r="A28" s="45" t="s">
        <v>398</v>
      </c>
      <c r="B28" s="45"/>
      <c r="C28" s="46"/>
      <c r="D28" s="47"/>
      <c r="E28" s="48"/>
      <c r="F28" s="48"/>
      <c r="G28" s="48"/>
      <c r="H28" s="48"/>
      <c r="I28" s="48"/>
      <c r="J28" s="48"/>
      <c r="K28" s="48"/>
      <c r="L28" s="48"/>
      <c r="M28" s="7"/>
      <c r="N28" s="2" t="s">
        <v>80</v>
      </c>
      <c r="O28" s="2" t="s">
        <v>52</v>
      </c>
      <c r="P28" s="2" t="s">
        <v>52</v>
      </c>
      <c r="Q28" s="2" t="s">
        <v>77</v>
      </c>
      <c r="R28" s="2" t="s">
        <v>63</v>
      </c>
      <c r="S28" s="2" t="s">
        <v>63</v>
      </c>
      <c r="T28" s="2" t="s">
        <v>62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 t="s">
        <v>52</v>
      </c>
      <c r="AS28" s="2" t="s">
        <v>52</v>
      </c>
      <c r="AT28" s="3"/>
      <c r="AU28" s="2" t="s">
        <v>81</v>
      </c>
      <c r="AV28" s="3">
        <v>9</v>
      </c>
    </row>
    <row r="29" spans="1:48" ht="30" customHeight="1">
      <c r="A29" s="52" t="s">
        <v>371</v>
      </c>
      <c r="B29" s="52" t="s">
        <v>372</v>
      </c>
      <c r="C29" s="53" t="s">
        <v>60</v>
      </c>
      <c r="D29" s="47">
        <v>1</v>
      </c>
      <c r="E29" s="48">
        <v>4860900</v>
      </c>
      <c r="F29" s="48">
        <f>INT(D29*E29)</f>
        <v>4860900</v>
      </c>
      <c r="G29" s="48"/>
      <c r="H29" s="48"/>
      <c r="I29" s="48"/>
      <c r="J29" s="48"/>
      <c r="K29" s="48"/>
      <c r="L29" s="48">
        <f t="shared" ref="L29:L48" si="4">F29+H29+J29</f>
        <v>4860900</v>
      </c>
      <c r="M29" s="7"/>
      <c r="N29" s="2" t="s">
        <v>83</v>
      </c>
      <c r="O29" s="2" t="s">
        <v>52</v>
      </c>
      <c r="P29" s="2" t="s">
        <v>52</v>
      </c>
      <c r="Q29" s="2" t="s">
        <v>77</v>
      </c>
      <c r="R29" s="2" t="s">
        <v>62</v>
      </c>
      <c r="S29" s="2" t="s">
        <v>63</v>
      </c>
      <c r="T29" s="2" t="s">
        <v>63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52</v>
      </c>
      <c r="AS29" s="2" t="s">
        <v>52</v>
      </c>
      <c r="AT29" s="3"/>
      <c r="AU29" s="2" t="s">
        <v>84</v>
      </c>
      <c r="AV29" s="3">
        <v>12</v>
      </c>
    </row>
    <row r="30" spans="1:48" ht="30" customHeight="1">
      <c r="A30" s="52" t="s">
        <v>373</v>
      </c>
      <c r="B30" s="52" t="s">
        <v>374</v>
      </c>
      <c r="C30" s="53" t="s">
        <v>60</v>
      </c>
      <c r="D30" s="47">
        <v>1</v>
      </c>
      <c r="E30" s="48">
        <v>664000</v>
      </c>
      <c r="F30" s="48">
        <f t="shared" ref="F30:F48" si="5">INT(D30*E30)</f>
        <v>664000</v>
      </c>
      <c r="G30" s="48"/>
      <c r="H30" s="48"/>
      <c r="I30" s="48"/>
      <c r="J30" s="48"/>
      <c r="K30" s="48"/>
      <c r="L30" s="48">
        <f t="shared" si="4"/>
        <v>664000</v>
      </c>
      <c r="M30" s="7"/>
      <c r="N30" s="2" t="s">
        <v>86</v>
      </c>
      <c r="O30" s="2" t="s">
        <v>52</v>
      </c>
      <c r="P30" s="2" t="s">
        <v>52</v>
      </c>
      <c r="Q30" s="2" t="s">
        <v>77</v>
      </c>
      <c r="R30" s="2" t="s">
        <v>63</v>
      </c>
      <c r="S30" s="2" t="s">
        <v>63</v>
      </c>
      <c r="T30" s="2" t="s">
        <v>62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87</v>
      </c>
      <c r="AV30" s="3">
        <v>10</v>
      </c>
    </row>
    <row r="31" spans="1:48" ht="30" customHeight="1">
      <c r="A31" s="52" t="s">
        <v>373</v>
      </c>
      <c r="B31" s="52" t="s">
        <v>375</v>
      </c>
      <c r="C31" s="53" t="s">
        <v>60</v>
      </c>
      <c r="D31" s="47">
        <v>1</v>
      </c>
      <c r="E31" s="48">
        <v>729000</v>
      </c>
      <c r="F31" s="48">
        <f t="shared" si="5"/>
        <v>729000</v>
      </c>
      <c r="G31" s="48"/>
      <c r="H31" s="48"/>
      <c r="I31" s="48"/>
      <c r="J31" s="48"/>
      <c r="K31" s="48"/>
      <c r="L31" s="48">
        <f t="shared" si="4"/>
        <v>729000</v>
      </c>
      <c r="M31" s="7"/>
      <c r="N31" s="2" t="s">
        <v>89</v>
      </c>
      <c r="O31" s="2" t="s">
        <v>52</v>
      </c>
      <c r="P31" s="2" t="s">
        <v>52</v>
      </c>
      <c r="Q31" s="2" t="s">
        <v>77</v>
      </c>
      <c r="R31" s="2" t="s">
        <v>62</v>
      </c>
      <c r="S31" s="2" t="s">
        <v>63</v>
      </c>
      <c r="T31" s="2" t="s">
        <v>63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90</v>
      </c>
      <c r="AV31" s="3">
        <v>13</v>
      </c>
    </row>
    <row r="32" spans="1:48" ht="30" customHeight="1">
      <c r="A32" s="52" t="s">
        <v>376</v>
      </c>
      <c r="B32" s="52"/>
      <c r="C32" s="53"/>
      <c r="D32" s="47"/>
      <c r="E32" s="48"/>
      <c r="F32" s="48">
        <f>SUM(F29:F31)</f>
        <v>6253900</v>
      </c>
      <c r="G32" s="48"/>
      <c r="H32" s="48"/>
      <c r="I32" s="48"/>
      <c r="J32" s="48"/>
      <c r="K32" s="48"/>
      <c r="L32" s="48">
        <f t="shared" si="4"/>
        <v>6253900</v>
      </c>
      <c r="M32" s="7"/>
      <c r="N32" s="2" t="s">
        <v>93</v>
      </c>
      <c r="O32" s="2" t="s">
        <v>52</v>
      </c>
      <c r="P32" s="2" t="s">
        <v>52</v>
      </c>
      <c r="Q32" s="2" t="s">
        <v>77</v>
      </c>
      <c r="R32" s="2" t="s">
        <v>62</v>
      </c>
      <c r="S32" s="2" t="s">
        <v>63</v>
      </c>
      <c r="T32" s="2" t="s">
        <v>63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94</v>
      </c>
      <c r="AV32" s="3">
        <v>11</v>
      </c>
    </row>
    <row r="33" spans="1:48" ht="30" customHeight="1">
      <c r="A33" s="52" t="s">
        <v>377</v>
      </c>
      <c r="B33" s="54"/>
      <c r="C33" s="53" t="s">
        <v>139</v>
      </c>
      <c r="D33" s="47">
        <v>2</v>
      </c>
      <c r="E33" s="48">
        <v>80000</v>
      </c>
      <c r="F33" s="48">
        <f t="shared" si="5"/>
        <v>160000</v>
      </c>
      <c r="G33" s="48"/>
      <c r="H33" s="48"/>
      <c r="I33" s="48"/>
      <c r="J33" s="48"/>
      <c r="K33" s="48"/>
      <c r="L33" s="48">
        <f t="shared" si="4"/>
        <v>160000</v>
      </c>
      <c r="M33" s="7"/>
      <c r="N33" s="2" t="s">
        <v>97</v>
      </c>
      <c r="O33" s="2" t="s">
        <v>52</v>
      </c>
      <c r="P33" s="2" t="s">
        <v>52</v>
      </c>
      <c r="Q33" s="2" t="s">
        <v>77</v>
      </c>
      <c r="R33" s="2" t="s">
        <v>62</v>
      </c>
      <c r="S33" s="2" t="s">
        <v>63</v>
      </c>
      <c r="T33" s="2" t="s">
        <v>63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98</v>
      </c>
      <c r="AV33" s="3">
        <v>14</v>
      </c>
    </row>
    <row r="34" spans="1:48" ht="30" customHeight="1">
      <c r="A34" s="52" t="s">
        <v>378</v>
      </c>
      <c r="B34" s="54"/>
      <c r="C34" s="53" t="s">
        <v>139</v>
      </c>
      <c r="D34" s="47">
        <v>1</v>
      </c>
      <c r="E34" s="48">
        <v>52100</v>
      </c>
      <c r="F34" s="48">
        <f t="shared" si="5"/>
        <v>52100</v>
      </c>
      <c r="G34" s="48"/>
      <c r="H34" s="48"/>
      <c r="I34" s="48"/>
      <c r="J34" s="48"/>
      <c r="K34" s="48"/>
      <c r="L34" s="48">
        <f t="shared" si="4"/>
        <v>52100</v>
      </c>
      <c r="M34" s="7"/>
      <c r="N34" s="2" t="s">
        <v>100</v>
      </c>
      <c r="O34" s="2" t="s">
        <v>52</v>
      </c>
      <c r="P34" s="2" t="s">
        <v>52</v>
      </c>
      <c r="Q34" s="2" t="s">
        <v>77</v>
      </c>
      <c r="R34" s="2" t="s">
        <v>62</v>
      </c>
      <c r="S34" s="2" t="s">
        <v>63</v>
      </c>
      <c r="T34" s="2" t="s">
        <v>63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101</v>
      </c>
      <c r="AV34" s="3">
        <v>15</v>
      </c>
    </row>
    <row r="35" spans="1:48" ht="30" customHeight="1">
      <c r="A35" s="52" t="s">
        <v>379</v>
      </c>
      <c r="B35" s="54"/>
      <c r="C35" s="53" t="s">
        <v>139</v>
      </c>
      <c r="D35" s="47">
        <v>2</v>
      </c>
      <c r="E35" s="48">
        <v>550000</v>
      </c>
      <c r="F35" s="48">
        <f t="shared" si="5"/>
        <v>1100000</v>
      </c>
      <c r="G35" s="48"/>
      <c r="H35" s="48"/>
      <c r="I35" s="48"/>
      <c r="J35" s="48"/>
      <c r="K35" s="48"/>
      <c r="L35" s="48">
        <f t="shared" si="4"/>
        <v>1100000</v>
      </c>
      <c r="M35" s="14"/>
    </row>
    <row r="36" spans="1:48" ht="30" customHeight="1">
      <c r="A36" s="52" t="s">
        <v>380</v>
      </c>
      <c r="B36" s="54"/>
      <c r="C36" s="53" t="s">
        <v>139</v>
      </c>
      <c r="D36" s="47">
        <v>2</v>
      </c>
      <c r="E36" s="48">
        <v>588700</v>
      </c>
      <c r="F36" s="48">
        <f t="shared" si="5"/>
        <v>1177400</v>
      </c>
      <c r="G36" s="48"/>
      <c r="H36" s="48"/>
      <c r="I36" s="48"/>
      <c r="J36" s="48"/>
      <c r="K36" s="48"/>
      <c r="L36" s="48">
        <f t="shared" si="4"/>
        <v>1177400</v>
      </c>
      <c r="M36" s="14"/>
    </row>
    <row r="37" spans="1:48" ht="30" customHeight="1">
      <c r="A37" s="52" t="s">
        <v>381</v>
      </c>
      <c r="B37" s="54"/>
      <c r="C37" s="53" t="s">
        <v>110</v>
      </c>
      <c r="D37" s="47">
        <v>42</v>
      </c>
      <c r="E37" s="48">
        <v>6000</v>
      </c>
      <c r="F37" s="48">
        <f t="shared" si="5"/>
        <v>252000</v>
      </c>
      <c r="G37" s="48"/>
      <c r="H37" s="48"/>
      <c r="I37" s="48"/>
      <c r="J37" s="48"/>
      <c r="K37" s="48"/>
      <c r="L37" s="48">
        <f t="shared" si="4"/>
        <v>252000</v>
      </c>
      <c r="M37" s="14"/>
    </row>
    <row r="38" spans="1:48" ht="30" customHeight="1">
      <c r="A38" s="55" t="s">
        <v>382</v>
      </c>
      <c r="B38" s="54"/>
      <c r="C38" s="53" t="s">
        <v>110</v>
      </c>
      <c r="D38" s="47">
        <v>24</v>
      </c>
      <c r="E38" s="48">
        <v>8600</v>
      </c>
      <c r="F38" s="48">
        <f t="shared" si="5"/>
        <v>206400</v>
      </c>
      <c r="G38" s="48"/>
      <c r="H38" s="48"/>
      <c r="I38" s="48"/>
      <c r="J38" s="48"/>
      <c r="K38" s="48"/>
      <c r="L38" s="48">
        <f t="shared" si="4"/>
        <v>206400</v>
      </c>
      <c r="M38" s="14"/>
    </row>
    <row r="39" spans="1:48" ht="30" customHeight="1">
      <c r="A39" s="55" t="s">
        <v>383</v>
      </c>
      <c r="B39" s="54"/>
      <c r="C39" s="53" t="s">
        <v>110</v>
      </c>
      <c r="D39" s="47">
        <v>18</v>
      </c>
      <c r="E39" s="48">
        <v>6400</v>
      </c>
      <c r="F39" s="48">
        <f t="shared" si="5"/>
        <v>115200</v>
      </c>
      <c r="G39" s="48"/>
      <c r="H39" s="48"/>
      <c r="I39" s="48"/>
      <c r="J39" s="48"/>
      <c r="K39" s="48"/>
      <c r="L39" s="48">
        <f t="shared" si="4"/>
        <v>115200</v>
      </c>
      <c r="M39" s="14"/>
    </row>
    <row r="40" spans="1:48" ht="30" customHeight="1">
      <c r="A40" s="55" t="s">
        <v>384</v>
      </c>
      <c r="B40" s="54"/>
      <c r="C40" s="53" t="s">
        <v>110</v>
      </c>
      <c r="D40" s="47">
        <v>34</v>
      </c>
      <c r="E40" s="48">
        <v>6400</v>
      </c>
      <c r="F40" s="48">
        <f t="shared" si="5"/>
        <v>217600</v>
      </c>
      <c r="G40" s="48"/>
      <c r="H40" s="48"/>
      <c r="I40" s="48"/>
      <c r="J40" s="48"/>
      <c r="K40" s="48"/>
      <c r="L40" s="48">
        <f t="shared" si="4"/>
        <v>217600</v>
      </c>
      <c r="M40" s="14"/>
    </row>
    <row r="41" spans="1:48" ht="30" customHeight="1">
      <c r="A41" s="55" t="s">
        <v>385</v>
      </c>
      <c r="B41" s="54"/>
      <c r="C41" s="53" t="s">
        <v>110</v>
      </c>
      <c r="D41" s="47">
        <v>28</v>
      </c>
      <c r="E41" s="48">
        <v>6000</v>
      </c>
      <c r="F41" s="48">
        <f t="shared" si="5"/>
        <v>168000</v>
      </c>
      <c r="G41" s="48"/>
      <c r="H41" s="48"/>
      <c r="I41" s="48"/>
      <c r="J41" s="48"/>
      <c r="K41" s="48"/>
      <c r="L41" s="48">
        <f t="shared" si="4"/>
        <v>168000</v>
      </c>
      <c r="M41" s="14"/>
    </row>
    <row r="42" spans="1:48" ht="30" customHeight="1">
      <c r="A42" s="55" t="s">
        <v>386</v>
      </c>
      <c r="B42" s="54"/>
      <c r="C42" s="53" t="s">
        <v>387</v>
      </c>
      <c r="D42" s="47">
        <v>4</v>
      </c>
      <c r="E42" s="48">
        <v>42300</v>
      </c>
      <c r="F42" s="48">
        <f t="shared" si="5"/>
        <v>169200</v>
      </c>
      <c r="G42" s="48"/>
      <c r="H42" s="48"/>
      <c r="I42" s="48"/>
      <c r="J42" s="48"/>
      <c r="K42" s="48"/>
      <c r="L42" s="48">
        <f t="shared" si="4"/>
        <v>169200</v>
      </c>
      <c r="M42" s="14"/>
    </row>
    <row r="43" spans="1:48" ht="30" customHeight="1">
      <c r="A43" s="56" t="s">
        <v>388</v>
      </c>
      <c r="B43" s="54"/>
      <c r="C43" s="53" t="s">
        <v>144</v>
      </c>
      <c r="D43" s="47">
        <v>4</v>
      </c>
      <c r="E43" s="48">
        <v>43600</v>
      </c>
      <c r="F43" s="48">
        <f t="shared" si="5"/>
        <v>174400</v>
      </c>
      <c r="G43" s="48"/>
      <c r="H43" s="48"/>
      <c r="I43" s="48"/>
      <c r="J43" s="48"/>
      <c r="K43" s="48"/>
      <c r="L43" s="48">
        <f t="shared" si="4"/>
        <v>174400</v>
      </c>
      <c r="M43" s="14"/>
    </row>
    <row r="44" spans="1:48" ht="30" customHeight="1">
      <c r="A44" s="56" t="s">
        <v>389</v>
      </c>
      <c r="B44" s="54"/>
      <c r="C44" s="53" t="s">
        <v>139</v>
      </c>
      <c r="D44" s="47">
        <v>1</v>
      </c>
      <c r="E44" s="48">
        <v>116400</v>
      </c>
      <c r="F44" s="48">
        <f t="shared" si="5"/>
        <v>116400</v>
      </c>
      <c r="G44" s="48"/>
      <c r="H44" s="48"/>
      <c r="I44" s="48"/>
      <c r="J44" s="48"/>
      <c r="K44" s="48"/>
      <c r="L44" s="48">
        <f t="shared" si="4"/>
        <v>116400</v>
      </c>
      <c r="M44" s="14"/>
    </row>
    <row r="45" spans="1:48" ht="30" customHeight="1">
      <c r="A45" s="55" t="s">
        <v>390</v>
      </c>
      <c r="B45" s="54"/>
      <c r="C45" s="53" t="s">
        <v>391</v>
      </c>
      <c r="D45" s="47">
        <v>1</v>
      </c>
      <c r="E45" s="48">
        <v>388000</v>
      </c>
      <c r="F45" s="48">
        <f t="shared" si="5"/>
        <v>388000</v>
      </c>
      <c r="G45" s="48"/>
      <c r="H45" s="48"/>
      <c r="I45" s="48"/>
      <c r="J45" s="48"/>
      <c r="K45" s="48"/>
      <c r="L45" s="48">
        <f t="shared" si="4"/>
        <v>388000</v>
      </c>
      <c r="M45" s="14"/>
    </row>
    <row r="46" spans="1:48" ht="30" customHeight="1">
      <c r="A46" s="55" t="s">
        <v>392</v>
      </c>
      <c r="B46" s="54"/>
      <c r="C46" s="53"/>
      <c r="D46" s="47"/>
      <c r="E46" s="48"/>
      <c r="F46" s="48">
        <f>SUM(F33:F45)</f>
        <v>4296700</v>
      </c>
      <c r="G46" s="48"/>
      <c r="H46" s="48"/>
      <c r="I46" s="48"/>
      <c r="J46" s="48"/>
      <c r="K46" s="48"/>
      <c r="L46" s="48">
        <f t="shared" si="4"/>
        <v>4296700</v>
      </c>
      <c r="M46" s="14"/>
    </row>
    <row r="47" spans="1:48" ht="30" customHeight="1">
      <c r="A47" s="55" t="s">
        <v>393</v>
      </c>
      <c r="B47" s="54" t="s">
        <v>394</v>
      </c>
      <c r="C47" s="53" t="s">
        <v>395</v>
      </c>
      <c r="D47" s="47">
        <v>1</v>
      </c>
      <c r="E47" s="48">
        <f>F32+F46</f>
        <v>10550600</v>
      </c>
      <c r="F47" s="48">
        <f t="shared" si="5"/>
        <v>10550600</v>
      </c>
      <c r="G47" s="48"/>
      <c r="H47" s="48"/>
      <c r="I47" s="48"/>
      <c r="J47" s="48"/>
      <c r="K47" s="48"/>
      <c r="L47" s="48">
        <f t="shared" si="4"/>
        <v>10550600</v>
      </c>
      <c r="M47" s="14"/>
    </row>
    <row r="48" spans="1:48" ht="30" customHeight="1">
      <c r="A48" s="45" t="s">
        <v>396</v>
      </c>
      <c r="B48" s="45" t="s">
        <v>397</v>
      </c>
      <c r="C48" s="53" t="s">
        <v>395</v>
      </c>
      <c r="D48" s="47">
        <v>1</v>
      </c>
      <c r="E48" s="48">
        <f>ROUNDUP(F47*0.54%,-3)</f>
        <v>57000</v>
      </c>
      <c r="F48" s="48">
        <f t="shared" si="5"/>
        <v>57000</v>
      </c>
      <c r="G48" s="48"/>
      <c r="H48" s="48"/>
      <c r="I48" s="48"/>
      <c r="J48" s="48"/>
      <c r="K48" s="48"/>
      <c r="L48" s="48">
        <f t="shared" si="4"/>
        <v>57000</v>
      </c>
      <c r="M48" s="14"/>
    </row>
    <row r="49" spans="1:14" ht="30" customHeight="1">
      <c r="A49" s="7" t="s">
        <v>74</v>
      </c>
      <c r="B49" s="14"/>
      <c r="C49" s="14"/>
      <c r="D49" s="14"/>
      <c r="E49" s="14"/>
      <c r="F49" s="57">
        <f>F47+F48</f>
        <v>10607600</v>
      </c>
      <c r="G49" s="58"/>
      <c r="H49" s="57">
        <f>SUM(H28:H48)</f>
        <v>0</v>
      </c>
      <c r="I49" s="58"/>
      <c r="J49" s="57">
        <f>SUM(J28:J48)</f>
        <v>0</v>
      </c>
      <c r="K49" s="58"/>
      <c r="L49" s="57">
        <f>F49+H49+J49</f>
        <v>10607600</v>
      </c>
      <c r="M49" s="14"/>
      <c r="N49" t="s">
        <v>75</v>
      </c>
    </row>
  </sheetData>
  <mergeCells count="45">
    <mergeCell ref="AR2:AR3"/>
    <mergeCell ref="AS2:AS3"/>
    <mergeCell ref="AT2:AT3"/>
    <mergeCell ref="AU2:AU3"/>
    <mergeCell ref="AV2:AV3"/>
    <mergeCell ref="AL2:AL3"/>
    <mergeCell ref="AM2:AM3"/>
    <mergeCell ref="AN2:AN3"/>
    <mergeCell ref="AO2:AO3"/>
    <mergeCell ref="AP2:AP3"/>
    <mergeCell ref="AQ2:AQ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6.5"/>
  <sheetData>
    <row r="1" spans="1:7">
      <c r="A1" t="s">
        <v>309</v>
      </c>
    </row>
    <row r="2" spans="1:7">
      <c r="A2" s="1" t="s">
        <v>310</v>
      </c>
      <c r="B2" t="s">
        <v>226</v>
      </c>
    </row>
    <row r="3" spans="1:7">
      <c r="A3" s="1" t="s">
        <v>311</v>
      </c>
      <c r="B3" t="s">
        <v>312</v>
      </c>
    </row>
    <row r="4" spans="1:7">
      <c r="A4" s="1" t="s">
        <v>313</v>
      </c>
      <c r="B4">
        <v>5</v>
      </c>
    </row>
    <row r="5" spans="1:7">
      <c r="A5" s="1" t="s">
        <v>314</v>
      </c>
      <c r="B5">
        <v>5</v>
      </c>
    </row>
    <row r="6" spans="1:7">
      <c r="A6" s="1" t="s">
        <v>315</v>
      </c>
      <c r="B6" t="s">
        <v>316</v>
      </c>
    </row>
    <row r="7" spans="1:7">
      <c r="A7" s="1" t="s">
        <v>317</v>
      </c>
      <c r="B7" t="s">
        <v>228</v>
      </c>
      <c r="C7" t="s">
        <v>62</v>
      </c>
    </row>
    <row r="8" spans="1:7">
      <c r="A8" s="1" t="s">
        <v>318</v>
      </c>
      <c r="B8" t="s">
        <v>228</v>
      </c>
      <c r="C8">
        <v>2</v>
      </c>
    </row>
    <row r="9" spans="1:7">
      <c r="A9" s="1" t="s">
        <v>319</v>
      </c>
      <c r="B9" t="s">
        <v>229</v>
      </c>
      <c r="C9" t="s">
        <v>230</v>
      </c>
      <c r="D9" t="s">
        <v>231</v>
      </c>
      <c r="E9" t="s">
        <v>232</v>
      </c>
      <c r="F9" t="s">
        <v>233</v>
      </c>
      <c r="G9" t="s">
        <v>320</v>
      </c>
    </row>
    <row r="10" spans="1:7">
      <c r="A10" s="1" t="s">
        <v>321</v>
      </c>
      <c r="B10">
        <v>1118</v>
      </c>
      <c r="C10">
        <v>0</v>
      </c>
      <c r="D10">
        <v>0</v>
      </c>
    </row>
    <row r="11" spans="1:7">
      <c r="A11" s="1" t="s">
        <v>322</v>
      </c>
      <c r="B11" t="s">
        <v>323</v>
      </c>
      <c r="C11">
        <v>4</v>
      </c>
    </row>
    <row r="12" spans="1:7">
      <c r="A12" s="1" t="s">
        <v>324</v>
      </c>
      <c r="B12" t="s">
        <v>323</v>
      </c>
      <c r="C12">
        <v>4</v>
      </c>
    </row>
    <row r="13" spans="1:7">
      <c r="A13" s="1" t="s">
        <v>325</v>
      </c>
      <c r="B13" t="s">
        <v>323</v>
      </c>
      <c r="C13">
        <v>3</v>
      </c>
    </row>
    <row r="14" spans="1:7">
      <c r="A14" s="1" t="s">
        <v>326</v>
      </c>
      <c r="B14" t="s">
        <v>228</v>
      </c>
      <c r="C14">
        <v>5</v>
      </c>
    </row>
    <row r="15" spans="1:7">
      <c r="A15" s="1" t="s">
        <v>327</v>
      </c>
      <c r="B15" t="s">
        <v>226</v>
      </c>
      <c r="C15" t="s">
        <v>328</v>
      </c>
      <c r="D15" t="s">
        <v>328</v>
      </c>
      <c r="E15" t="s">
        <v>328</v>
      </c>
      <c r="F15">
        <v>1</v>
      </c>
    </row>
    <row r="16" spans="1:7">
      <c r="A16" s="1" t="s">
        <v>329</v>
      </c>
      <c r="B16">
        <v>1.1100000000000001</v>
      </c>
      <c r="C16">
        <v>1.1200000000000001</v>
      </c>
    </row>
    <row r="17" spans="1:13">
      <c r="A17" s="1" t="s">
        <v>330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331</v>
      </c>
      <c r="B18">
        <v>1.25</v>
      </c>
      <c r="C18">
        <v>1.071</v>
      </c>
    </row>
    <row r="19" spans="1:13">
      <c r="A19" s="1" t="s">
        <v>332</v>
      </c>
    </row>
    <row r="20" spans="1:13">
      <c r="A20" s="1" t="s">
        <v>333</v>
      </c>
      <c r="B20" s="1" t="s">
        <v>228</v>
      </c>
      <c r="C20">
        <v>1</v>
      </c>
    </row>
    <row r="21" spans="1:13">
      <c r="A21" t="s">
        <v>227</v>
      </c>
      <c r="B21" t="s">
        <v>334</v>
      </c>
      <c r="C21" t="s">
        <v>335</v>
      </c>
    </row>
    <row r="22" spans="1:13">
      <c r="A22">
        <v>1</v>
      </c>
      <c r="B22" s="1" t="s">
        <v>336</v>
      </c>
      <c r="C22" s="1" t="s">
        <v>243</v>
      </c>
    </row>
    <row r="23" spans="1:13">
      <c r="A23">
        <v>2</v>
      </c>
      <c r="B23" s="1" t="s">
        <v>337</v>
      </c>
      <c r="C23" s="1" t="s">
        <v>338</v>
      </c>
    </row>
    <row r="24" spans="1:13">
      <c r="A24">
        <v>3</v>
      </c>
      <c r="B24" s="1" t="s">
        <v>339</v>
      </c>
      <c r="C24" s="1" t="s">
        <v>340</v>
      </c>
    </row>
    <row r="25" spans="1:13">
      <c r="A25">
        <v>4</v>
      </c>
      <c r="B25" s="1" t="s">
        <v>341</v>
      </c>
      <c r="C25" s="1" t="s">
        <v>342</v>
      </c>
    </row>
    <row r="26" spans="1:13">
      <c r="A26">
        <v>5</v>
      </c>
      <c r="B26" s="1" t="s">
        <v>343</v>
      </c>
      <c r="C26" s="1" t="s">
        <v>52</v>
      </c>
    </row>
    <row r="27" spans="1:13">
      <c r="A27">
        <v>6</v>
      </c>
      <c r="B27" s="1" t="s">
        <v>298</v>
      </c>
      <c r="C27" s="1" t="s">
        <v>297</v>
      </c>
    </row>
    <row r="28" spans="1:13">
      <c r="A28">
        <v>7</v>
      </c>
      <c r="B28" s="1" t="s">
        <v>344</v>
      </c>
      <c r="C28" s="1" t="s">
        <v>52</v>
      </c>
    </row>
    <row r="29" spans="1:13">
      <c r="A29">
        <v>8</v>
      </c>
      <c r="B29" s="1" t="s">
        <v>344</v>
      </c>
      <c r="C29" s="1" t="s">
        <v>52</v>
      </c>
    </row>
    <row r="30" spans="1:13">
      <c r="A30">
        <v>9</v>
      </c>
      <c r="B30" s="1" t="s">
        <v>344</v>
      </c>
      <c r="C30" s="1" t="s">
        <v>52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원가계산서</vt:lpstr>
      <vt:lpstr>공종별집계표</vt:lpstr>
      <vt:lpstr>공종별내역서(건축)</vt:lpstr>
      <vt:lpstr>공종별내역서(기계)</vt:lpstr>
      <vt:lpstr> 공사설정 </vt:lpstr>
      <vt:lpstr>'공종별내역서(건축)'!Print_Area</vt:lpstr>
      <vt:lpstr>'공종별내역서(기계)'!Print_Area</vt:lpstr>
      <vt:lpstr>공종별집계표!Print_Area</vt:lpstr>
      <vt:lpstr>원가계산서!Print_Area</vt:lpstr>
      <vt:lpstr>'공종별내역서(건축)'!Print_Titles</vt:lpstr>
      <vt:lpstr>'공종별내역서(기계)'!Print_Titles</vt:lpstr>
      <vt:lpstr>공종별집계표!Print_Titles</vt:lpstr>
      <vt:lpstr>원가계산서!Print_Titles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2019-10-25T07:41:53Z</cp:lastPrinted>
  <dcterms:created xsi:type="dcterms:W3CDTF">2019-10-21T01:37:48Z</dcterms:created>
  <dcterms:modified xsi:type="dcterms:W3CDTF">2019-11-07T03:35:40Z</dcterms:modified>
</cp:coreProperties>
</file>